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xml" ContentType="application/xml"/>
  <Default Extension="jpeg" ContentType="image/jpeg"/>
  <Default Extension="rels" ContentType="application/vnd.openxmlformats-package.relationships+xml"/>
  <Default Extension="bin" ContentType="application/vnd.openxmlformats-officedocument.oleObject"/>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Override PartName="/xl/worksheets/sheet5.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xl/theme/theme1.xml" ContentType="application/vnd.openxmlformats-officedocument.theme+xml"/>
  <Override PartName="/xl/drawings/drawing3.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bookViews>
    <workbookView xWindow="360" yWindow="15" windowWidth="20955" windowHeight="9720" activeTab="4"/>
  </bookViews>
  <sheets>
    <sheet name="Inputs" sheetId="1" state="visible" r:id="rId1"/>
    <sheet name="Cash Purchase" sheetId="2" state="visible" r:id="rId2"/>
    <sheet name="Financing Purchase" sheetId="3" state="visible" r:id="rId3"/>
    <sheet name="Hard Money Purchase" sheetId="4" state="visible" r:id="rId4"/>
    <sheet name="Summary Page" sheetId="5" state="visible" r:id="rId5"/>
  </sheets>
  <definedNames>
    <definedName name="NumberUnits" localSheetId="0">Inputs!$M$9:$M$10</definedName>
    <definedName name="_xlnm.Print_Area" localSheetId="0">Inputs!$A$9:$K$82</definedName>
    <definedName name="_xlnm.Print_Area" localSheetId="2">'Financing Purchase'!$A$1:$K$65</definedName>
    <definedName name="_xlnm.Print_Area" localSheetId="3">'Hard Money Purchase'!$A$1:$K$63</definedName>
    <definedName name="_xlnm.Print_Area" localSheetId="4">'Summary Page'!$A$1:$O$64</definedName>
    <definedName name="_2_NumberUnits">#REF!</definedName>
  </definedName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Joseph</author>
    <author>Owner</author>
  </authors>
  <commentList>
    <comment ref="A43" authorId="0">
      <text>
        <r>
          <rPr>
            <b/>
            <sz val="9"/>
            <rFont val="Tahoma"/>
          </rPr>
          <t>Joseph:</t>
        </r>
        <r>
          <rPr>
            <sz val="9"/>
            <rFont val="Tahoma"/>
          </rPr>
          <t xml:space="preserve">
REMEMBER to select the correct number of units above.
</t>
        </r>
      </text>
    </comment>
    <comment ref="A36" authorId="1">
      <text>
        <r>
          <rPr>
            <b/>
            <sz val="9"/>
            <rFont val="Tahoma"/>
          </rPr>
          <t>Owner:</t>
        </r>
        <r>
          <rPr>
            <sz val="9"/>
            <rFont val="Tahoma"/>
          </rPr>
          <t xml:space="preserve">
Be sure to include: 
Property Insurance for 1 year
Inspection costs
Appraisal costs
Transfer taxes
Title Insurance
Recording Fees
Closing fees 
Other expenses
</t>
        </r>
      </text>
    </comment>
    <comment ref="A30" authorId="1">
      <text>
        <r>
          <rPr>
            <b/>
            <sz val="9"/>
            <rFont val="Tahoma"/>
          </rPr>
          <t>Owner:</t>
        </r>
        <r>
          <rPr>
            <sz val="9"/>
            <rFont val="Tahoma"/>
          </rPr>
          <t xml:space="preserve">
Reminder: 
Be sure to factor total rehab time, time to find new tenant and time to complete refinance</t>
        </r>
      </text>
    </comment>
    <comment ref="A34" authorId="1">
      <text>
        <r>
          <rPr>
            <b/>
            <sz val="9"/>
            <rFont val="Tahoma"/>
          </rPr>
          <t>Owner:</t>
        </r>
        <r>
          <rPr>
            <sz val="9"/>
            <rFont val="Tahoma"/>
          </rPr>
          <t xml:space="preserve">
20% Minimum on Single Family Residence
25% Minimum on 2-4 Plex 
</t>
        </r>
      </text>
    </comment>
    <comment ref="F32" authorId="1">
      <text>
        <r>
          <rPr>
            <b/>
            <sz val="9"/>
            <rFont val="Tahoma"/>
          </rPr>
          <t>Owner:</t>
        </r>
        <r>
          <rPr>
            <sz val="9"/>
            <rFont val="Tahoma"/>
          </rPr>
          <t xml:space="preserve">
Closing Costs To C&amp;C Mortgage: 
Processing = $610
Underwriting = $585
Funding = $150
Total = $1,345</t>
        </r>
      </text>
    </comment>
    <comment ref="F33" authorId="1">
      <text>
        <r>
          <rPr>
            <b/>
            <sz val="9"/>
            <rFont val="Tahoma"/>
          </rPr>
          <t>Owner:</t>
        </r>
        <r>
          <rPr>
            <sz val="9"/>
            <rFont val="Tahoma"/>
          </rPr>
          <t xml:space="preserve">
Total Closing Costs for Refinance: 
Processing Costs to C&amp;C = $1,240
1% Discount to C&amp;C
Closing Fee to Title = $150
Title Insurance = $750
Appraisal = $400
Recording Fee to County = $149
</t>
        </r>
      </text>
    </comment>
    <comment ref="F34" authorId="1">
      <text>
        <r>
          <rPr>
            <b/>
            <sz val="9"/>
            <rFont val="Tahoma"/>
          </rPr>
          <t>Owner:</t>
        </r>
        <r>
          <rPr>
            <sz val="9"/>
            <rFont val="Tahoma"/>
          </rPr>
          <t xml:space="preserve">
The rate for a refinance will generally be .25% higher than the rate on a purchase loan.  
</t>
        </r>
      </text>
    </comment>
  </commentList>
</comments>
</file>

<file path=xl/sharedStrings.xml><?xml version="1.0" encoding="utf-8"?>
<sst xmlns="http://schemas.openxmlformats.org/spreadsheetml/2006/main" count="107" uniqueCount="107">
  <si>
    <t xml:space="preserve">Show off your properties and attract tenants for free</t>
  </si>
  <si>
    <t xml:space="preserve">Investment Property Analysis Sheet</t>
  </si>
  <si>
    <t xml:space="preserve">Instructions:  </t>
  </si>
  <si>
    <t xml:space="preserve">1 - Work your way down this sheet inputting the appropriate information in to each yellow cell</t>
  </si>
  <si>
    <t xml:space="preserve">2 - Be sure to input the correct number of units for your subject property (SFR through Four-Plex) </t>
  </si>
  <si>
    <t xml:space="preserve">3 - Please note that certain lines have comments to provide additional help for you</t>
  </si>
  <si>
    <t xml:space="preserve">4 - Once the highlighted cells are completed, you can view your results on the Cash Purchase, Finance Purchase,            </t>
  </si>
  <si>
    <t xml:space="preserve">      Hard-Money Purchase Tabs.  Finally you can compare each scenario side-by-side on the Summary Tab. </t>
  </si>
  <si>
    <t xml:space="preserve">Property Address</t>
  </si>
  <si>
    <t xml:space="preserve">456 Walter St</t>
  </si>
  <si>
    <t xml:space="preserve">Number of Units</t>
  </si>
  <si>
    <t xml:space="preserve">Purchase Price</t>
  </si>
  <si>
    <t xml:space="preserve">Rehab Cost</t>
  </si>
  <si>
    <t xml:space="preserve">After Repair Value</t>
  </si>
  <si>
    <t xml:space="preserve">Hard Money Loan-to-Cost</t>
  </si>
  <si>
    <t xml:space="preserve">Hard Money Loan Amount (Max 70% ARV) </t>
  </si>
  <si>
    <t xml:space="preserve">Hard Money Interest Rate</t>
  </si>
  <si>
    <t xml:space="preserve">Hard Money Monthly Payment</t>
  </si>
  <si>
    <t xml:space="preserve">Hard Money Discount Points</t>
  </si>
  <si>
    <t xml:space="preserve">Hard Money Discount Cost</t>
  </si>
  <si>
    <t xml:space="preserve">Months until Refinance</t>
  </si>
  <si>
    <t xml:space="preserve">Mortgage Interest Rate</t>
  </si>
  <si>
    <t xml:space="preserve">Purchase Mortgage Closing Costs</t>
  </si>
  <si>
    <t xml:space="preserve">Mortgage Term (Years) </t>
  </si>
  <si>
    <t xml:space="preserve">Refinance Mortgage Closing Costs</t>
  </si>
  <si>
    <t xml:space="preserve">Down Payment Percentage</t>
  </si>
  <si>
    <t xml:space="preserve">Refinance Mortgage Interest Rate</t>
  </si>
  <si>
    <t xml:space="preserve">Acquisition Costs</t>
  </si>
  <si>
    <t xml:space="preserve">MONTHLY Rental Income Per Unit</t>
  </si>
  <si>
    <t xml:space="preserve">Unit #1</t>
  </si>
  <si>
    <t xml:space="preserve">Unit #2</t>
  </si>
  <si>
    <t xml:space="preserve">Unit #3</t>
  </si>
  <si>
    <t xml:space="preserve">Unit #4</t>
  </si>
  <si>
    <t xml:space="preserve">Total Rental Income</t>
  </si>
  <si>
    <t xml:space="preserve">Vacancy Factor</t>
  </si>
  <si>
    <t xml:space="preserve">ANNUAL Operating Expenses</t>
  </si>
  <si>
    <t xml:space="preserve">Comments/Footnotes On Expenses</t>
  </si>
  <si>
    <t xml:space="preserve">Real Estate Taxes</t>
  </si>
  <si>
    <t xml:space="preserve">Property Insurance</t>
  </si>
  <si>
    <t xml:space="preserve">Property Management</t>
  </si>
  <si>
    <t xml:space="preserve">Default is 10%</t>
  </si>
  <si>
    <t xml:space="preserve">Repairs and Maintenance</t>
  </si>
  <si>
    <t xml:space="preserve">Default is 5%</t>
  </si>
  <si>
    <t xml:space="preserve">Utilities (If paid by owner) </t>
  </si>
  <si>
    <t xml:space="preserve"> - Water and Sewer</t>
  </si>
  <si>
    <t xml:space="preserve"> - Trash</t>
  </si>
  <si>
    <t xml:space="preserve"> - Electric</t>
  </si>
  <si>
    <t>Other</t>
  </si>
  <si>
    <t xml:space="preserve">This sheet is for informational purposes only. The figures included in this worksheet are entirely dependent on the information that you input. All information is for preliminary analysis and calculations only.  </t>
  </si>
  <si>
    <t xml:space="preserve">Cash Flow Analysis for </t>
  </si>
  <si>
    <t xml:space="preserve">Purchased with Cash</t>
  </si>
  <si>
    <t xml:space="preserve">Number of Units </t>
  </si>
  <si>
    <t xml:space="preserve">Cash Investment Breakdown</t>
  </si>
  <si>
    <t xml:space="preserve">After Repair Value </t>
  </si>
  <si>
    <t xml:space="preserve">Total Mortgage Balance</t>
  </si>
  <si>
    <t xml:space="preserve">Total Equity </t>
  </si>
  <si>
    <t xml:space="preserve">Rehab Costs</t>
  </si>
  <si>
    <t xml:space="preserve">Total Cash Investment </t>
  </si>
  <si>
    <t xml:space="preserve">Annual Cash Flow Statement </t>
  </si>
  <si>
    <t xml:space="preserve">Annual Income</t>
  </si>
  <si>
    <t xml:space="preserve">Annual Rental Income</t>
  </si>
  <si>
    <t xml:space="preserve">per month</t>
  </si>
  <si>
    <t xml:space="preserve"> - Vacancy</t>
  </si>
  <si>
    <t xml:space="preserve">Expected Annual Rental Income</t>
  </si>
  <si>
    <t xml:space="preserve">Annual Expenses</t>
  </si>
  <si>
    <t>Comments/Footnotes</t>
  </si>
  <si>
    <t xml:space="preserve">  Water and Sewer</t>
  </si>
  <si>
    <t xml:space="preserve">  Trash</t>
  </si>
  <si>
    <t xml:space="preserve">  Electric</t>
  </si>
  <si>
    <t>Landscaping</t>
  </si>
  <si>
    <t xml:space="preserve">HOA Dues</t>
  </si>
  <si>
    <t xml:space="preserve">Total Annual Expenses</t>
  </si>
  <si>
    <t xml:space="preserve">Net Operating Income</t>
  </si>
  <si>
    <t xml:space="preserve">Less: Annual Mortgage Payments</t>
  </si>
  <si>
    <t>N/A</t>
  </si>
  <si>
    <t xml:space="preserve">Property Purchased With Cash - No Mortgage Payments</t>
  </si>
  <si>
    <t xml:space="preserve">Annual Cash Flow Before Taxes</t>
  </si>
  <si>
    <t xml:space="preserve">Cash-on-Cash Rate of Return</t>
  </si>
  <si>
    <t>÷</t>
  </si>
  <si>
    <t>=</t>
  </si>
  <si>
    <t xml:space="preserve">CAP Rate on Purchase Price</t>
  </si>
  <si>
    <t xml:space="preserve">CAP Rate on After Repair Value</t>
  </si>
  <si>
    <t xml:space="preserve">Purchased with Conventional Financing</t>
  </si>
  <si>
    <t>Mortgage</t>
  </si>
  <si>
    <t xml:space="preserve">Down Payment </t>
  </si>
  <si>
    <t xml:space="preserve">Loan Costs</t>
  </si>
  <si>
    <t>@</t>
  </si>
  <si>
    <t xml:space="preserve"> per month</t>
  </si>
  <si>
    <t xml:space="preserve">Purchased with Hard Money Loan and Refinanced 
in to Conventional Mortgage after Rehab</t>
  </si>
  <si>
    <t xml:space="preserve">Initial Cash Investment Breakdown</t>
  </si>
  <si>
    <t xml:space="preserve">Hard Money Costs</t>
  </si>
  <si>
    <t xml:space="preserve">Hard Money Mortgage</t>
  </si>
  <si>
    <t xml:space="preserve">Initial Cash Investment</t>
  </si>
  <si>
    <t xml:space="preserve">Refinance Breakdown</t>
  </si>
  <si>
    <t xml:space="preserve">Total Cash Investment Breakdown</t>
  </si>
  <si>
    <t xml:space="preserve">Payoff Hard Money Mortgage</t>
  </si>
  <si>
    <t xml:space="preserve">Hard Money Monthly Payments</t>
  </si>
  <si>
    <r>
      <t xml:space="preserve">New Mortgage Amount </t>
    </r>
    <r>
      <rPr>
        <sz val="8"/>
        <color indexed="64"/>
        <rFont val="Calibri"/>
      </rPr>
      <t xml:space="preserve">(Max 75% New Appraised Value) </t>
    </r>
  </si>
  <si>
    <t xml:space="preserve">Cash Needed for Refinance</t>
  </si>
  <si>
    <t xml:space="preserve">Total Cash Investment</t>
  </si>
  <si>
    <t xml:space="preserve">Summary Page Comparing Scenarios for </t>
  </si>
  <si>
    <t xml:space="preserve">Purchase with Cash</t>
  </si>
  <si>
    <t xml:space="preserve">Conventional Purchase with 15% Down</t>
  </si>
  <si>
    <t xml:space="preserve">Purchase with Hard Money and 
Refinance to Conventional Mortgage</t>
  </si>
  <si>
    <t xml:space="preserve">After Repaired Value</t>
  </si>
  <si>
    <t xml:space="preserve">  Less: Total Mortgage Amount</t>
  </si>
  <si>
    <t xml:space="preserve">Annual Cash Flow Comparison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</si>
</sst>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0" formatCode="_(* #,##0.00_);_(* \(#,##0.00\);_(* &quot;-&quot;??_);_(@_)"/>
    <numFmt numFmtId="161" formatCode="_(&quot;$&quot;* #,##0_);_(&quot;$&quot;* \(#,##0\);_(&quot;$&quot;* &quot;-&quot;??_);_(@_)"/>
    <numFmt numFmtId="162" formatCode="0.000%"/>
    <numFmt numFmtId="163" formatCode="_(&quot;$&quot;* #,##0_);_(&quot;$&quot;* \(#,##0\);_(&quot;$&quot;* &quot;-&quot;?_);_(@_)"/>
    <numFmt numFmtId="164" formatCode="&quot;$&quot;#,##0"/>
    <numFmt numFmtId="165" formatCode="0.0%"/>
    <numFmt numFmtId="166" formatCode="&quot;$&quot;#,##0.00"/>
  </numFmts>
  <fonts count="37">
    <font>
      <name val="Calibri"/>
      <color theme="1" tint="0"/>
      <sz val="11.000000"/>
      <scheme val="minor"/>
    </font>
    <font>
      <name val="Calibri"/>
      <color theme="0" tint="0"/>
      <sz val="11.000000"/>
      <scheme val="minor"/>
    </font>
    <font>
      <name val="Calibri"/>
      <color rgb="FF9C0006"/>
      <sz val="11.000000"/>
      <scheme val="minor"/>
    </font>
    <font>
      <name val="Calibri"/>
      <b/>
      <color rgb="FFFA7D00"/>
      <sz val="11.000000"/>
      <scheme val="minor"/>
    </font>
    <font>
      <name val="Calibri"/>
      <b/>
      <color theme="0" tint="0"/>
      <sz val="11.000000"/>
      <scheme val="minor"/>
    </font>
    <font>
      <name val="Calibri"/>
      <i/>
      <color rgb="FF7F7F7F"/>
      <sz val="11.000000"/>
      <scheme val="minor"/>
    </font>
    <font>
      <name val="Calibri"/>
      <color rgb="FF006100"/>
      <sz val="11.000000"/>
      <scheme val="minor"/>
    </font>
    <font>
      <name val="Calibri"/>
      <b/>
      <color theme="3" tint="0"/>
      <sz val="15.000000"/>
      <scheme val="minor"/>
    </font>
    <font>
      <name val="Calibri"/>
      <b/>
      <color theme="3" tint="0"/>
      <sz val="13.000000"/>
      <scheme val="minor"/>
    </font>
    <font>
      <name val="Calibri"/>
      <b/>
      <color theme="3" tint="0"/>
      <sz val="11.000000"/>
      <scheme val="minor"/>
    </font>
    <font>
      <name val="Calibri"/>
      <color rgb="FF3F3F76"/>
      <sz val="11.000000"/>
      <scheme val="minor"/>
    </font>
    <font>
      <name val="Calibri"/>
      <color rgb="FFFA7D00"/>
      <sz val="11.000000"/>
      <scheme val="minor"/>
    </font>
    <font>
      <name val="Calibri"/>
      <color rgb="FF9C6500"/>
      <sz val="11.000000"/>
      <scheme val="minor"/>
    </font>
    <font>
      <name val="Calibri"/>
      <b/>
      <color rgb="FF3F3F3F"/>
      <sz val="11.000000"/>
      <scheme val="minor"/>
    </font>
    <font>
      <name val="Cambria"/>
      <b/>
      <color theme="3" tint="0"/>
      <sz val="18.000000"/>
      <scheme val="major"/>
    </font>
    <font>
      <name val="Calibri"/>
      <b/>
      <color theme="1" tint="0"/>
      <sz val="11.000000"/>
      <scheme val="minor"/>
    </font>
    <font>
      <name val="Calibri"/>
      <color indexed="2"/>
      <sz val="11.000000"/>
      <scheme val="minor"/>
    </font>
    <font>
      <name val="Arial"/>
      <sz val="10.000000"/>
    </font>
    <font>
      <name val="Calibri"/>
      <b/>
      <color theme="1" tint="0"/>
      <sz val="20.000000"/>
      <u/>
      <scheme val="minor"/>
    </font>
    <font>
      <name val="Calibri"/>
      <color theme="0" tint="-0.14999799999999999"/>
      <sz val="11.000000"/>
      <scheme val="minor"/>
    </font>
    <font>
      <name val="Calibri"/>
      <b/>
      <sz val="14.000000"/>
      <scheme val="minor"/>
    </font>
    <font>
      <name val="Calibri"/>
      <b/>
      <color theme="1" tint="0"/>
      <sz val="16.000000"/>
      <scheme val="minor"/>
    </font>
    <font>
      <name val="Calibri"/>
      <sz val="11.000000"/>
      <scheme val="minor"/>
    </font>
    <font>
      <name val="Calibri"/>
      <b/>
      <color indexed="2"/>
      <sz val="14.000000"/>
      <scheme val="minor"/>
    </font>
    <font>
      <name val="Calibri"/>
      <b/>
      <sz val="11.000000"/>
      <scheme val="minor"/>
    </font>
    <font>
      <name val="Calibri"/>
      <b/>
      <color indexed="2"/>
      <sz val="11.000000"/>
      <scheme val="minor"/>
    </font>
    <font>
      <name val="Calibri"/>
      <b/>
      <color indexed="2"/>
      <sz val="12.000000"/>
      <scheme val="minor"/>
    </font>
    <font>
      <name val="Calibri"/>
      <color theme="1" tint="0"/>
      <sz val="8.000000"/>
      <scheme val="minor"/>
    </font>
    <font>
      <name val="Calibri"/>
      <b/>
      <color theme="1" tint="0"/>
      <sz val="14.000000"/>
      <scheme val="minor"/>
    </font>
    <font>
      <name val="Calibri"/>
      <color theme="1" tint="0"/>
      <sz val="11.000000"/>
      <u/>
      <scheme val="minor"/>
    </font>
    <font>
      <name val="Calibri"/>
      <color theme="1" tint="0"/>
      <sz val="10.000000"/>
      <scheme val="minor"/>
    </font>
    <font>
      <name val="Calibri"/>
      <b/>
      <color theme="1" tint="0"/>
      <sz val="12.000000"/>
      <scheme val="minor"/>
    </font>
    <font>
      <name val="Calibri"/>
      <color theme="1" tint="0"/>
      <sz val="12.000000"/>
      <scheme val="minor"/>
    </font>
    <font>
      <name val="Calibri"/>
      <b/>
      <i/>
      <color theme="1" tint="0"/>
      <sz val="12.000000"/>
      <scheme val="minor"/>
    </font>
    <font>
      <name val="Calibri"/>
      <color indexed="2"/>
      <sz val="12.000000"/>
      <scheme val="minor"/>
    </font>
    <font>
      <name val="Calibri"/>
      <color theme="1" tint="0"/>
      <sz val="14.000000"/>
      <scheme val="minor"/>
    </font>
    <font>
      <name val="Calibri"/>
      <color theme="1" tint="0"/>
      <sz val="11.000000"/>
    </font>
  </fonts>
  <fills count="28">
    <fill>
      <patternFill patternType="none"/>
    </fill>
    <fill>
      <patternFill patternType="gray125"/>
    </fill>
    <fill>
      <patternFill patternType="solid">
        <fgColor theme="4" tint="0.79998199999999997"/>
        <bgColor indexed="65"/>
      </patternFill>
    </fill>
    <fill>
      <patternFill patternType="solid">
        <fgColor theme="5" tint="0.79998199999999997"/>
        <bgColor indexed="65"/>
      </patternFill>
    </fill>
    <fill>
      <patternFill patternType="solid">
        <fgColor theme="6" tint="0.79998199999999997"/>
        <bgColor indexed="65"/>
      </patternFill>
    </fill>
    <fill>
      <patternFill patternType="solid">
        <fgColor theme="7" tint="0.79998199999999997"/>
        <bgColor indexed="65"/>
      </patternFill>
    </fill>
    <fill>
      <patternFill patternType="solid">
        <fgColor theme="8" tint="0.79998199999999997"/>
        <bgColor indexed="65"/>
      </patternFill>
    </fill>
    <fill>
      <patternFill patternType="solid">
        <fgColor theme="9" tint="0.79998199999999997"/>
        <bgColor indexed="65"/>
      </patternFill>
    </fill>
    <fill>
      <patternFill patternType="solid">
        <fgColor theme="4" tint="0.59999400000000003"/>
        <bgColor indexed="65"/>
      </patternFill>
    </fill>
    <fill>
      <patternFill patternType="solid">
        <fgColor theme="5" tint="0.59999400000000003"/>
        <bgColor indexed="65"/>
      </patternFill>
    </fill>
    <fill>
      <patternFill patternType="solid">
        <fgColor theme="6" tint="0.59999400000000003"/>
        <bgColor indexed="65"/>
      </patternFill>
    </fill>
    <fill>
      <patternFill patternType="solid">
        <fgColor theme="9" tint="0.59999400000000003"/>
        <bgColor indexed="65"/>
      </patternFill>
    </fill>
    <fill>
      <patternFill patternType="solid">
        <fgColor theme="4" tint="0.399976"/>
        <bgColor indexed="65"/>
      </patternFill>
    </fill>
    <fill>
      <patternFill patternType="solid">
        <fgColor theme="7" tint="0.399976"/>
        <bgColor indexed="65"/>
      </patternFill>
    </fill>
    <fill>
      <patternFill patternType="solid">
        <fgColor theme="8" tint="0.399976"/>
        <bgColor indexed="65"/>
      </patternFill>
    </fill>
    <fill>
      <patternFill patternType="solid">
        <fgColor theme="9" tint="0.399976"/>
        <bgColor indexed="65"/>
      </patternFill>
    </fill>
    <fill>
      <patternFill patternType="solid">
        <fgColor theme="4" tint="0"/>
        <bgColor indexed="65"/>
      </patternFill>
    </fill>
    <fill>
      <patternFill patternType="solid">
        <fgColor theme="5" tint="0"/>
        <bgColor indexed="65"/>
      </patternFill>
    </fill>
    <fill>
      <patternFill patternType="solid">
        <fgColor theme="6" tint="0"/>
        <bgColor indexed="65"/>
      </patternFill>
    </fill>
    <fill>
      <patternFill patternType="solid">
        <fgColor theme="9" tint="0"/>
        <bgColor indexed="65"/>
      </patternFill>
    </fill>
    <fill>
      <patternFill patternType="solid">
        <fgColor rgb="FFF2F2F2"/>
        <bgColor indexed="65"/>
      </patternFill>
    </fill>
    <fill>
      <patternFill patternType="solid">
        <fgColor rgb="FFA5A5A5"/>
        <bgColor indexed="65"/>
      </patternFill>
    </fill>
    <fill>
      <patternFill patternType="solid">
        <fgColor rgb="FFFFEB9C"/>
        <bgColor indexed="65"/>
      </patternFill>
    </fill>
    <fill>
      <patternFill patternType="solid">
        <fgColor indexed="26"/>
        <bgColor indexed="65"/>
      </patternFill>
    </fill>
    <fill>
      <patternFill patternType="solid">
        <fgColor theme="0" tint="-0.14999799999999999"/>
        <bgColor indexed="64"/>
      </patternFill>
    </fill>
    <fill/>
    <fill>
      <patternFill patternType="solid">
        <fgColor theme="0" tint="0"/>
        <bgColor indexed="64"/>
      </patternFill>
    </fill>
    <fill>
      <patternFill patternType="solid">
        <fgColor theme="6" tint="0.39997558519241921"/>
        <bgColor theme="6" tint="0.39997558519241921"/>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5" tint="0"/>
      </bottom>
      <diagonal/>
    </border>
    <border>
      <left/>
      <right/>
      <top/>
      <bottom style="thick">
        <color theme="5" tint="0.49998500000000001"/>
      </bottom>
      <diagonal/>
    </border>
    <border>
      <left/>
      <right/>
      <top/>
      <bottom style="medium">
        <color theme="5" tint="0.399976"/>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5" tint="0"/>
      </top>
      <bottom style="double">
        <color theme="5" tint="0"/>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thin">
        <color indexed="64"/>
      </top>
      <bottom style="double">
        <color indexed="64"/>
      </bottom>
      <diagonal/>
    </border>
  </borders>
  <cellStyleXfs count="47">
    <xf fontId="0" fillId="0" borderId="0" numFmtId="0" applyNumberFormat="1" applyFont="1" applyFill="1" applyBorder="1"/>
    <xf fontId="0" fillId="2" borderId="0" numFmtId="0" applyNumberFormat="1" applyFont="1" applyFill="1" applyBorder="1"/>
    <xf fontId="0" fillId="3" borderId="0" numFmtId="0" applyNumberFormat="1" applyFont="1" applyFill="1" applyBorder="1"/>
    <xf fontId="0" fillId="4" borderId="0" numFmtId="0" applyNumberFormat="1" applyFont="1" applyFill="1" applyBorder="1"/>
    <xf fontId="0" fillId="5" borderId="0" numFmtId="0" applyNumberFormat="1" applyFont="1" applyFill="1" applyBorder="1"/>
    <xf fontId="0" fillId="6" borderId="0" numFmtId="0" applyNumberFormat="1" applyFont="1" applyFill="1" applyBorder="1"/>
    <xf fontId="0" fillId="7" borderId="0" numFmtId="0" applyNumberFormat="1" applyFont="1" applyFill="1" applyBorder="1"/>
    <xf fontId="0" fillId="8" borderId="0" numFmtId="0" applyNumberFormat="1" applyFont="1" applyFill="1" applyBorder="1"/>
    <xf fontId="0" fillId="9" borderId="0" numFmtId="0" applyNumberFormat="1" applyFont="1" applyFill="1" applyBorder="1"/>
    <xf fontId="0" fillId="10" borderId="0" numFmtId="0" applyNumberFormat="1" applyFont="1" applyFill="1" applyBorder="1"/>
    <xf fontId="0" fillId="5" borderId="0" numFmtId="0" applyNumberFormat="1" applyFont="1" applyFill="1" applyBorder="1"/>
    <xf fontId="0" fillId="8" borderId="0" numFmtId="0" applyNumberFormat="1" applyFont="1" applyFill="1" applyBorder="1"/>
    <xf fontId="0" fillId="11" borderId="0" numFmtId="0" applyNumberFormat="1" applyFont="1" applyFill="1" applyBorder="1"/>
    <xf fontId="1" fillId="12" borderId="0" numFmtId="0" applyNumberFormat="1" applyFont="1" applyFill="1" applyBorder="1"/>
    <xf fontId="1" fillId="9" borderId="0" numFmtId="0" applyNumberFormat="1" applyFont="1" applyFill="1" applyBorder="1"/>
    <xf fontId="1" fillId="10" borderId="0" numFmtId="0" applyNumberFormat="1" applyFont="1" applyFill="1" applyBorder="1"/>
    <xf fontId="1" fillId="13" borderId="0" numFmtId="0" applyNumberFormat="1" applyFont="1" applyFill="1" applyBorder="1"/>
    <xf fontId="1" fillId="14" borderId="0" numFmtId="0" applyNumberFormat="1" applyFont="1" applyFill="1" applyBorder="1"/>
    <xf fontId="1" fillId="15" borderId="0" numFmtId="0" applyNumberFormat="1" applyFont="1" applyFill="1" applyBorder="1"/>
    <xf fontId="1" fillId="16" borderId="0" numFmtId="0" applyNumberFormat="1" applyFont="1" applyFill="1" applyBorder="1"/>
    <xf fontId="1" fillId="17" borderId="0" numFmtId="0" applyNumberFormat="1" applyFont="1" applyFill="1" applyBorder="1"/>
    <xf fontId="1" fillId="18" borderId="0" numFmtId="0" applyNumberFormat="1" applyFont="1" applyFill="1" applyBorder="1"/>
    <xf fontId="1" fillId="13" borderId="0" numFmtId="0" applyNumberFormat="1" applyFont="1" applyFill="1" applyBorder="1"/>
    <xf fontId="1" fillId="14" borderId="0" numFmtId="0" applyNumberFormat="1" applyFont="1" applyFill="1" applyBorder="1"/>
    <xf fontId="1" fillId="19" borderId="0" numFmtId="0" applyNumberFormat="1" applyFont="1" applyFill="1" applyBorder="1"/>
    <xf fontId="2" fillId="3" borderId="0" numFmtId="0" applyNumberFormat="1" applyFont="1" applyFill="1" applyBorder="1"/>
    <xf fontId="3" fillId="20" borderId="1" numFmtId="0" applyNumberFormat="1" applyFont="1" applyFill="1" applyBorder="1"/>
    <xf fontId="4" fillId="21" borderId="2" numFmtId="0" applyNumberFormat="1" applyFont="1" applyFill="1" applyBorder="1"/>
    <xf fontId="0" fillId="0" borderId="0" numFmtId="43" applyNumberFormat="1" applyFont="1" applyFill="1" applyBorder="1"/>
    <xf fontId="0" fillId="0" borderId="0" numFmtId="41" applyNumberFormat="1" applyFont="1" applyFill="1" applyBorder="1"/>
    <xf fontId="0" fillId="0" borderId="0" numFmtId="44" applyNumberFormat="1" applyFont="1" applyFill="1" applyBorder="1"/>
    <xf fontId="0" fillId="0" borderId="0" numFmtId="42" applyNumberFormat="1" applyFont="1" applyFill="1" applyBorder="1"/>
    <xf fontId="5" fillId="0" borderId="0" numFmtId="0" applyNumberFormat="1" applyFont="1" applyFill="1" applyBorder="1"/>
    <xf fontId="6" fillId="4" borderId="0" numFmtId="0" applyNumberFormat="1" applyFont="1" applyFill="1" applyBorder="1"/>
    <xf fontId="7" fillId="0" borderId="3" numFmtId="0" applyNumberFormat="1" applyFont="1" applyFill="1" applyBorder="1"/>
    <xf fontId="8" fillId="0" borderId="4" numFmtId="0" applyNumberFormat="1" applyFont="1" applyFill="1" applyBorder="1"/>
    <xf fontId="9" fillId="0" borderId="5" numFmtId="0" applyNumberFormat="1" applyFont="1" applyFill="1" applyBorder="1"/>
    <xf fontId="9" fillId="0" borderId="0" numFmtId="0" applyNumberFormat="1" applyFont="1" applyFill="1" applyBorder="1"/>
    <xf fontId="10" fillId="7" borderId="1" numFmtId="0" applyNumberFormat="1" applyFont="1" applyFill="1" applyBorder="1"/>
    <xf fontId="11" fillId="0" borderId="6" numFmtId="0" applyNumberFormat="1" applyFont="1" applyFill="1" applyBorder="1"/>
    <xf fontId="12" fillId="22" borderId="0" numFmtId="0" applyNumberFormat="1" applyFont="1" applyFill="1" applyBorder="1"/>
    <xf fontId="0" fillId="23" borderId="7" numFmtId="0" applyNumberFormat="1" applyFont="1" applyFill="1" applyBorder="1"/>
    <xf fontId="13" fillId="20" borderId="8" numFmtId="0" applyNumberFormat="1" applyFont="1" applyFill="1" applyBorder="1"/>
    <xf fontId="0" fillId="0" borderId="0" numFmtId="9" applyNumberFormat="1" applyFont="1" applyFill="1" applyBorder="1"/>
    <xf fontId="14" fillId="0" borderId="0" numFmtId="0" applyNumberFormat="1" applyFont="1" applyFill="1" applyBorder="1"/>
    <xf fontId="15" fillId="0" borderId="9" numFmtId="0" applyNumberFormat="1" applyFont="1" applyFill="1" applyBorder="1"/>
    <xf fontId="16" fillId="0" borderId="0" numFmtId="0" applyNumberFormat="1" applyFont="1" applyFill="1" applyBorder="1"/>
  </cellStyleXfs>
  <cellXfs count="121">
    <xf fontId="0" fillId="0" borderId="0" numFmtId="0" xfId="0"/>
    <xf fontId="0" fillId="24" borderId="0" numFmtId="0" xfId="0" applyFill="1"/>
    <xf fontId="0" fillId="25" borderId="0" numFmtId="0" xfId="0" applyFill="1"/>
    <xf fontId="17" fillId="0" borderId="0" numFmtId="160" xfId="0" applyNumberFormat="1" applyFont="1"/>
    <xf fontId="18" fillId="26" borderId="0" numFmtId="0" xfId="0" applyFont="1" applyFill="1" applyAlignment="1">
      <alignment horizontal="center"/>
    </xf>
    <xf fontId="19" fillId="24" borderId="0" numFmtId="0" xfId="0" applyFont="1" applyFill="1"/>
    <xf fontId="20" fillId="26" borderId="0" numFmtId="0" xfId="0" applyFont="1" applyFill="1" applyAlignment="1">
      <alignment horizontal="center"/>
    </xf>
    <xf fontId="0" fillId="26" borderId="0" numFmtId="0" xfId="0" applyFill="1" applyAlignment="1">
      <alignment horizontal="center" wrapText="1"/>
    </xf>
    <xf fontId="0" fillId="26" borderId="0" numFmtId="0" xfId="0" applyFill="1"/>
    <xf fontId="15" fillId="26" borderId="0" numFmtId="0" xfId="0" applyFont="1" applyFill="1" applyAlignment="1">
      <alignment horizontal="center"/>
    </xf>
    <xf fontId="0" fillId="26" borderId="0" numFmtId="0" xfId="0" applyFill="1" applyAlignment="1">
      <alignment horizontal="center"/>
    </xf>
    <xf fontId="15" fillId="26" borderId="0" numFmtId="0" xfId="0" applyFont="1" applyFill="1" applyAlignment="1">
      <alignment horizontal="center" wrapText="1"/>
    </xf>
    <xf fontId="21" fillId="26" borderId="0" numFmtId="0" xfId="0" applyFont="1" applyFill="1" applyAlignment="1">
      <alignment horizontal="center" wrapText="1"/>
    </xf>
    <xf fontId="0" fillId="26" borderId="0" numFmtId="0" xfId="0" applyFill="1" applyAlignment="1">
      <alignment horizontal="left" wrapText="1"/>
    </xf>
    <xf fontId="22" fillId="24" borderId="0" numFmtId="0" xfId="0" applyFont="1" applyFill="1"/>
    <xf fontId="0" fillId="26" borderId="0" numFmtId="0" xfId="0" applyFill="1" applyAlignment="1">
      <alignment horizontal="left"/>
    </xf>
    <xf fontId="15" fillId="26" borderId="0" numFmtId="0" xfId="0" applyFont="1" applyFill="1"/>
    <xf fontId="22" fillId="27" borderId="10" numFmtId="0" xfId="41" applyFont="1" applyFill="1" applyBorder="1" applyAlignment="1">
      <alignment horizontal="center"/>
    </xf>
    <xf fontId="22" fillId="27" borderId="0" numFmtId="0" xfId="41" applyFont="1" applyFill="1" applyAlignment="1">
      <alignment horizontal="center"/>
    </xf>
    <xf fontId="0" fillId="27" borderId="0" numFmtId="161" xfId="31" applyNumberFormat="1" applyFill="1"/>
    <xf fontId="0" fillId="27" borderId="0" numFmtId="9" xfId="44" applyNumberFormat="1" applyFill="1" applyAlignment="1">
      <alignment horizontal="center"/>
    </xf>
    <xf fontId="15" fillId="26" borderId="0" numFmtId="0" xfId="0" applyFont="1" applyFill="1" applyAlignment="1">
      <alignment horizontal="right"/>
    </xf>
    <xf fontId="0" fillId="24" borderId="0" numFmtId="161" xfId="31" applyNumberFormat="1" applyFill="1"/>
    <xf fontId="0" fillId="24" borderId="0" numFmtId="161" xfId="0" applyNumberFormat="1" applyFill="1"/>
    <xf fontId="15" fillId="26" borderId="0" numFmtId="0" xfId="0" applyFont="1" applyFill="1" applyAlignment="1">
      <alignment wrapText="1"/>
    </xf>
    <xf fontId="0" fillId="27" borderId="0" numFmtId="1" xfId="44" applyNumberFormat="1" applyFill="1" applyAlignment="1">
      <alignment horizontal="center"/>
    </xf>
    <xf fontId="0" fillId="26" borderId="0" numFmtId="161" xfId="0" applyNumberFormat="1" applyFill="1"/>
    <xf fontId="0" fillId="27" borderId="0" numFmtId="162" xfId="44" applyNumberFormat="1" applyFill="1" applyAlignment="1">
      <alignment horizontal="center"/>
    </xf>
    <xf fontId="0" fillId="24" borderId="0" numFmtId="161" xfId="44" applyNumberFormat="1" applyFill="1" applyAlignment="1">
      <alignment horizontal="center"/>
    </xf>
    <xf fontId="0" fillId="27" borderId="0" numFmtId="0" xfId="0" applyFill="1" applyAlignment="1">
      <alignment horizontal="center"/>
    </xf>
    <xf fontId="23" fillId="26" borderId="0" numFmtId="0" xfId="0" applyFont="1" applyFill="1" applyAlignment="1">
      <alignment vertical="center" wrapText="1"/>
    </xf>
    <xf fontId="24" fillId="26" borderId="0" numFmtId="0" xfId="0" applyFont="1" applyFill="1" applyAlignment="1">
      <alignment horizontal="right" wrapText="1"/>
    </xf>
    <xf fontId="22" fillId="24" borderId="0" numFmtId="162" xfId="44" applyNumberFormat="1" applyFont="1" applyFill="1" applyAlignment="1">
      <alignment horizontal="center" vertical="center" wrapText="1"/>
    </xf>
    <xf fontId="23" fillId="24" borderId="0" numFmtId="0" xfId="0" applyFont="1" applyFill="1" applyAlignment="1">
      <alignment horizontal="center" vertical="center" wrapText="1"/>
    </xf>
    <xf fontId="23" fillId="26" borderId="0" numFmtId="0" xfId="0" applyFont="1" applyFill="1" applyAlignment="1">
      <alignment horizontal="center" vertical="center" wrapText="1"/>
    </xf>
    <xf fontId="0" fillId="27" borderId="0" numFmtId="161" xfId="31" applyNumberFormat="1" applyFill="1" applyAlignment="1">
      <alignment horizontal="center"/>
    </xf>
    <xf fontId="25" fillId="26" borderId="0" numFmtId="0" xfId="0" applyFont="1" applyFill="1"/>
    <xf fontId="22" fillId="27" borderId="0" numFmtId="161" xfId="41" applyNumberFormat="1" applyFont="1" applyFill="1" applyAlignment="1">
      <alignment horizontal="center"/>
    </xf>
    <xf fontId="15" fillId="26" borderId="0" numFmtId="0" xfId="0" applyFont="1" applyFill="1" applyAlignment="1">
      <alignment horizontal="left"/>
    </xf>
    <xf fontId="0" fillId="26" borderId="0" numFmtId="161" xfId="0" applyNumberFormat="1" applyFill="1" applyAlignment="1">
      <alignment horizontal="center"/>
    </xf>
    <xf fontId="26" fillId="26" borderId="0" numFmtId="0" xfId="0" applyFont="1" applyFill="1" applyAlignment="1">
      <alignment horizontal="center" vertical="center" wrapText="1"/>
    </xf>
    <xf fontId="22" fillId="27" borderId="0" numFmtId="9" xfId="44" applyNumberFormat="1" applyFont="1" applyFill="1" applyAlignment="1">
      <alignment horizontal="center"/>
    </xf>
    <xf fontId="22" fillId="27" borderId="0" numFmtId="0" xfId="41" applyFont="1" applyFill="1"/>
    <xf fontId="22" fillId="27" borderId="0" numFmtId="49" xfId="41" applyNumberFormat="1" applyFont="1" applyFill="1" applyAlignment="1">
      <alignment horizontal="center"/>
    </xf>
    <xf fontId="22" fillId="27" borderId="0" numFmtId="163" xfId="41" applyNumberFormat="1" applyFont="1" applyFill="1"/>
    <xf fontId="27" fillId="26" borderId="0" numFmtId="0" xfId="0" applyFont="1" applyFill="1"/>
    <xf fontId="22" fillId="27" borderId="0" numFmtId="161" xfId="41" applyNumberFormat="1" applyFont="1" applyFill="1"/>
    <xf fontId="22" fillId="27" borderId="7" numFmtId="0" xfId="41" applyFont="1" applyFill="1" applyBorder="1" applyAlignment="1">
      <alignment horizontal="left"/>
    </xf>
    <xf fontId="22" fillId="27" borderId="0" numFmtId="0" xfId="41" applyFont="1" applyFill="1" applyAlignment="1">
      <alignment horizontal="left"/>
    </xf>
    <xf fontId="28" fillId="26" borderId="0" numFmtId="0" xfId="0" applyFont="1" applyFill="1" applyAlignment="1">
      <alignment horizontal="center"/>
    </xf>
    <xf fontId="29" fillId="26" borderId="0" numFmtId="0" xfId="0" applyFont="1" applyFill="1"/>
    <xf fontId="30" fillId="26" borderId="0" numFmtId="0" xfId="0" applyFont="1" applyFill="1" applyAlignment="1">
      <alignment horizontal="center" wrapText="1"/>
    </xf>
    <xf fontId="28" fillId="26" borderId="0" numFmtId="0" xfId="0" applyFont="1" applyFill="1"/>
    <xf fontId="28" fillId="26" borderId="0" numFmtId="0" xfId="0" applyFont="1" applyFill="1" applyAlignment="1">
      <alignment horizontal="right"/>
    </xf>
    <xf fontId="31" fillId="26" borderId="0" numFmtId="0" xfId="0" applyFont="1" applyFill="1"/>
    <xf fontId="32" fillId="26" borderId="0" numFmtId="0" xfId="0" applyFont="1" applyFill="1" applyAlignment="1">
      <alignment horizontal="center"/>
    </xf>
    <xf fontId="28" fillId="26" borderId="0" numFmtId="0" xfId="0" applyFont="1" applyFill="1" applyAlignment="1">
      <alignment horizontal="left"/>
    </xf>
    <xf fontId="0" fillId="26" borderId="0" numFmtId="161" xfId="31" applyNumberFormat="1" applyFill="1" applyAlignment="1">
      <alignment vertical="center"/>
    </xf>
    <xf fontId="32" fillId="26" borderId="0" numFmtId="0" xfId="0" applyFont="1" applyFill="1"/>
    <xf fontId="0" fillId="26" borderId="11" numFmtId="161" xfId="31" applyNumberFormat="1" applyFill="1" applyBorder="1" applyAlignment="1">
      <alignment vertical="center"/>
    </xf>
    <xf fontId="31" fillId="26" borderId="12" numFmtId="161" xfId="0" applyNumberFormat="1" applyFont="1" applyFill="1" applyBorder="1" applyAlignment="1">
      <alignment vertical="center"/>
    </xf>
    <xf fontId="31" fillId="26" borderId="12" numFmtId="161" xfId="31" applyNumberFormat="1" applyFont="1" applyFill="1" applyBorder="1" applyAlignment="1">
      <alignment vertical="center"/>
    </xf>
    <xf fontId="33" fillId="26" borderId="0" numFmtId="0" xfId="0" applyFont="1" applyFill="1"/>
    <xf fontId="32" fillId="26" borderId="0" numFmtId="42" xfId="0" applyNumberFormat="1" applyFont="1" applyFill="1"/>
    <xf fontId="32" fillId="26" borderId="10" numFmtId="164" xfId="0" applyNumberFormat="1" applyFont="1" applyFill="1" applyBorder="1" applyAlignment="1">
      <alignment horizontal="center"/>
    </xf>
    <xf fontId="32" fillId="26" borderId="10" numFmtId="0" xfId="0" applyFont="1" applyFill="1" applyBorder="1"/>
    <xf fontId="32" fillId="26" borderId="0" numFmtId="9" xfId="0" applyNumberFormat="1" applyFont="1" applyFill="1" applyAlignment="1">
      <alignment horizontal="center"/>
    </xf>
    <xf fontId="34" fillId="26" borderId="11" numFmtId="42" xfId="0" applyNumberFormat="1" applyFont="1" applyFill="1" applyBorder="1"/>
    <xf fontId="31" fillId="26" borderId="0" numFmtId="42" xfId="0" applyNumberFormat="1" applyFont="1" applyFill="1"/>
    <xf fontId="34" fillId="26" borderId="0" numFmtId="42" xfId="0" applyNumberFormat="1" applyFont="1" applyFill="1"/>
    <xf fontId="32" fillId="26" borderId="10" numFmtId="43" xfId="0" applyNumberFormat="1" applyFont="1" applyFill="1" applyBorder="1" applyAlignment="1">
      <alignment horizontal="left" vertical="center"/>
    </xf>
    <xf fontId="26" fillId="26" borderId="0" numFmtId="42" xfId="0" applyNumberFormat="1" applyFont="1" applyFill="1"/>
    <xf fontId="32" fillId="26" borderId="0" numFmtId="161" xfId="0" applyNumberFormat="1" applyFont="1" applyFill="1" applyAlignment="1">
      <alignment horizontal="center"/>
    </xf>
    <xf fontId="0" fillId="26" borderId="10" numFmtId="164" xfId="0" applyNumberFormat="1" applyFill="1" applyBorder="1" applyAlignment="1">
      <alignment horizontal="center"/>
    </xf>
    <xf fontId="35" fillId="26" borderId="0" numFmtId="0" xfId="0" applyFont="1" applyFill="1"/>
    <xf fontId="28" fillId="26" borderId="13" numFmtId="161" xfId="0" applyNumberFormat="1" applyFont="1" applyFill="1" applyBorder="1"/>
    <xf fontId="28" fillId="26" borderId="12" numFmtId="165" xfId="44" applyNumberFormat="1" applyFont="1" applyFill="1" applyBorder="1" applyAlignment="1">
      <alignment horizontal="center"/>
    </xf>
    <xf fontId="36" fillId="26" borderId="10" numFmtId="0" xfId="0" applyFont="1" applyFill="1" applyBorder="1" applyAlignment="1">
      <alignment horizontal="center"/>
    </xf>
    <xf fontId="0" fillId="26" borderId="10" numFmtId="0" xfId="0" applyFill="1" applyBorder="1"/>
    <xf fontId="0" fillId="26" borderId="10" numFmtId="165" xfId="0" applyNumberFormat="1" applyFill="1" applyBorder="1" applyAlignment="1">
      <alignment horizontal="center"/>
    </xf>
    <xf fontId="0" fillId="26" borderId="10" numFmtId="0" xfId="0" applyFill="1" applyBorder="1" applyAlignment="1">
      <alignment horizontal="center"/>
    </xf>
    <xf fontId="28" fillId="26" borderId="0" numFmtId="165" xfId="44" applyNumberFormat="1" applyFont="1" applyFill="1" applyAlignment="1">
      <alignment horizontal="center"/>
    </xf>
    <xf fontId="0" fillId="26" borderId="0" numFmtId="164" xfId="0" applyNumberFormat="1" applyFill="1" applyAlignment="1">
      <alignment horizontal="center"/>
    </xf>
    <xf fontId="36" fillId="26" borderId="0" numFmtId="0" xfId="0" applyFont="1" applyFill="1" applyAlignment="1">
      <alignment horizontal="center"/>
    </xf>
    <xf fontId="0" fillId="26" borderId="0" numFmtId="165" xfId="0" applyNumberFormat="1" applyFill="1" applyAlignment="1">
      <alignment horizontal="center"/>
    </xf>
    <xf fontId="16" fillId="26" borderId="11" numFmtId="161" xfId="31" applyNumberFormat="1" applyFont="1" applyFill="1" applyBorder="1" applyAlignment="1">
      <alignment vertical="center"/>
    </xf>
    <xf fontId="16" fillId="26" borderId="11" numFmtId="42" xfId="31" applyNumberFormat="1" applyFont="1" applyFill="1" applyBorder="1" applyAlignment="1">
      <alignment vertical="center"/>
    </xf>
    <xf fontId="0" fillId="26" borderId="0" numFmtId="161" xfId="0" applyNumberFormat="1" applyFill="1" applyAlignment="1">
      <alignment vertical="center"/>
    </xf>
    <xf fontId="34" fillId="26" borderId="0" numFmtId="161" xfId="0" applyNumberFormat="1" applyFont="1" applyFill="1"/>
    <xf fontId="0" fillId="26" borderId="10" numFmtId="162" xfId="44" applyNumberFormat="1" applyFill="1" applyBorder="1" applyAlignment="1">
      <alignment horizontal="center"/>
    </xf>
    <xf fontId="0" fillId="26" borderId="10" numFmtId="166" xfId="0" applyNumberFormat="1" applyFill="1" applyBorder="1" applyAlignment="1">
      <alignment horizontal="center"/>
    </xf>
    <xf fontId="28" fillId="26" borderId="0" numFmtId="0" xfId="0" applyFont="1" applyFill="1" applyAlignment="1">
      <alignment horizontal="center" vertical="top" wrapText="1"/>
    </xf>
    <xf fontId="31" fillId="26" borderId="0" numFmtId="161" xfId="31" applyNumberFormat="1" applyFont="1" applyFill="1" applyAlignment="1">
      <alignment vertical="center"/>
    </xf>
    <xf fontId="0" fillId="26" borderId="11" numFmtId="161" xfId="0" applyNumberFormat="1" applyFill="1" applyBorder="1"/>
    <xf fontId="31" fillId="26" borderId="12" numFmtId="161" xfId="0" applyNumberFormat="1" applyFont="1" applyFill="1" applyBorder="1"/>
    <xf fontId="0" fillId="24" borderId="0" numFmtId="0" xfId="0" applyFill="1" applyAlignment="1">
      <alignment horizontal="left"/>
    </xf>
    <xf fontId="28" fillId="26" borderId="0" numFmtId="0" xfId="0" applyFont="1" applyFill="1" applyAlignment="1">
      <alignment vertical="top" wrapText="1"/>
    </xf>
    <xf fontId="0" fillId="26" borderId="0" numFmtId="0" xfId="0" applyFill="1" applyAlignment="1">
      <alignment wrapText="1"/>
    </xf>
    <xf fontId="0" fillId="26" borderId="0" numFmtId="161" xfId="31" applyNumberFormat="1" applyFill="1" applyAlignment="1">
      <alignment vertical="center" wrapText="1"/>
    </xf>
    <xf fontId="28" fillId="26" borderId="0" numFmtId="0" xfId="0" applyFont="1" applyFill="1" applyAlignment="1">
      <alignment horizontal="left" vertical="center"/>
    </xf>
    <xf fontId="15" fillId="26" borderId="0" numFmtId="161" xfId="31" applyNumberFormat="1" applyFont="1" applyFill="1" applyAlignment="1">
      <alignment horizontal="center" wrapText="1"/>
    </xf>
    <xf fontId="15" fillId="26" borderId="10" numFmtId="0" xfId="0" applyFont="1" applyFill="1" applyBorder="1" applyAlignment="1">
      <alignment horizontal="center"/>
    </xf>
    <xf fontId="15" fillId="26" borderId="10" numFmtId="0" xfId="0" applyFont="1" applyFill="1" applyBorder="1" applyAlignment="1">
      <alignment horizontal="center" wrapText="1"/>
    </xf>
    <xf fontId="15" fillId="26" borderId="10" numFmtId="161" xfId="31" applyNumberFormat="1" applyFont="1" applyFill="1" applyBorder="1" applyAlignment="1">
      <alignment horizontal="center" wrapText="1"/>
    </xf>
    <xf fontId="31" fillId="26" borderId="14" numFmtId="161" xfId="31" applyNumberFormat="1" applyFont="1" applyFill="1" applyBorder="1" applyAlignment="1">
      <alignment horizontal="center" vertical="center"/>
    </xf>
    <xf fontId="0" fillId="26" borderId="0" numFmtId="161" xfId="31" applyNumberFormat="1" applyFill="1" applyAlignment="1">
      <alignment horizontal="center" vertical="center"/>
    </xf>
    <xf fontId="31" fillId="26" borderId="14" numFmtId="161" xfId="31" applyNumberFormat="1" applyFont="1" applyFill="1" applyBorder="1" applyAlignment="1">
      <alignment vertical="center"/>
    </xf>
    <xf fontId="31" fillId="26" borderId="0" numFmtId="161" xfId="0" applyNumberFormat="1" applyFont="1" applyFill="1" applyAlignment="1">
      <alignment vertical="center"/>
    </xf>
    <xf fontId="16" fillId="26" borderId="0" numFmtId="161" xfId="0" applyNumberFormat="1" applyFont="1" applyFill="1"/>
    <xf fontId="16" fillId="26" borderId="0" numFmtId="161" xfId="31" applyNumberFormat="1" applyFont="1" applyFill="1" applyAlignment="1">
      <alignment vertical="center"/>
    </xf>
    <xf fontId="0" fillId="24" borderId="0" numFmtId="161" xfId="31" applyNumberFormat="1" applyFill="1" applyAlignment="1">
      <alignment vertical="center"/>
    </xf>
    <xf fontId="29" fillId="26" borderId="0" numFmtId="0" xfId="0" applyFont="1" applyFill="1" applyAlignment="1">
      <alignment horizontal="left"/>
    </xf>
    <xf fontId="32" fillId="26" borderId="0" numFmtId="0" xfId="0" applyFont="1" applyFill="1" applyAlignment="1">
      <alignment horizontal="left"/>
    </xf>
    <xf fontId="32" fillId="24" borderId="0" numFmtId="164" xfId="0" applyNumberFormat="1" applyFont="1" applyFill="1" applyAlignment="1">
      <alignment horizontal="center"/>
    </xf>
    <xf fontId="32" fillId="24" borderId="0" numFmtId="0" xfId="0" applyFont="1" applyFill="1"/>
    <xf fontId="32" fillId="24" borderId="0" numFmtId="43" xfId="0" applyNumberFormat="1" applyFont="1" applyFill="1" applyAlignment="1">
      <alignment horizontal="left" vertical="center"/>
    </xf>
    <xf fontId="32" fillId="26" borderId="0" numFmtId="161" xfId="0" applyNumberFormat="1" applyFont="1" applyFill="1"/>
    <xf fontId="32" fillId="26" borderId="0" numFmtId="42" xfId="0" applyNumberFormat="1" applyFont="1" applyFill="1" applyAlignment="1">
      <alignment horizontal="center"/>
    </xf>
    <xf fontId="0" fillId="26" borderId="0" numFmtId="162" xfId="44" applyNumberFormat="1" applyFill="1" applyAlignment="1">
      <alignment horizontal="center"/>
    </xf>
    <xf fontId="0" fillId="26" borderId="0" numFmtId="166" xfId="0" applyNumberFormat="1" applyFill="1" applyAlignment="1">
      <alignment horizontal="center"/>
    </xf>
    <xf fontId="28" fillId="26" borderId="0" numFmtId="161" xfId="0" applyNumberFormat="1" applyFont="1" applyFill="1"/>
  </cellXfs>
  <cellStyles count="47">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0" builtinId="0"/>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8" Type="http://schemas.openxmlformats.org/officeDocument/2006/relationships/styles" Target="styles.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 Id="rId1" Type="http://schemas.openxmlformats.org/officeDocument/2006/relationships/hyperlink" Target="https://www.tenantcloud.com/pricing/landlord-rental-applications?utm_source=rental-applications&amp;utm_medium=docs&amp;utm_campaign=landlord-templates" TargetMode="External"/><Relationship Id="rId2"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hyperlink" Target="https://www.tenantcloud.com/pricing/landlord-rental-applications?utm_source=rental-applications&amp;utm_medium=docs&amp;utm_campaign=landlord-templates" TargetMode="External"/><Relationship Id="rId2"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hyperlink" Target="https://www.tenantcloud.com/pricing/landlord-rental-applications?utm_source=rental-applications&amp;utm_medium=docs&amp;utm_campaign=landlord-templates" TargetMode="External"/><Relationship Id="rId2"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hyperlink" Target="https://www.tenantcloud.com/pricing/landlord-rental-applications?utm_source=rental-applications&amp;utm_medium=docs&amp;utm_campaign=landlord-templates" TargetMode="External"/><Relationship Id="rId2"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hyperlink" Target="https://www.tenantcloud.com/pricing/landlord-rental-applications?utm_source=rental-applications&amp;utm_medium=docs&amp;utm_campaign=landlord-templates"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2</xdr:col>
      <xdr:colOff>519112</xdr:colOff>
      <xdr:row>1</xdr:row>
      <xdr:rowOff>0</xdr:rowOff>
    </xdr:from>
    <xdr:to>
      <xdr:col>5</xdr:col>
      <xdr:colOff>52385</xdr:colOff>
      <xdr:row>2</xdr:row>
      <xdr:rowOff>128585</xdr:rowOff>
    </xdr:to>
    <xdr:pic>
      <xdr:nvPicPr>
        <xdr:cNvPr id="4" name="Picture 5" hidden="0">
          <a:hlinkClick r:id="rId1"/>
        </xdr:cNvPr>
        <xdr:cNvPicPr/>
      </xdr:nvPicPr>
      <xdr:blipFill>
        <a:blip r:embed="rId2"/>
        <a:stretch/>
      </xdr:blipFill>
      <xdr:spPr bwMode="auto">
        <a:xfrm>
          <a:off x="1981199" y="190499"/>
          <a:ext cx="2295522" cy="319086"/>
        </a:xfrm>
        <a:prstGeom prst="rect">
          <a:avLst/>
        </a:prstGeom>
        <a:noFill/>
        <a:ln>
          <a:noFill/>
          <a:miter/>
        </a:ln>
      </xdr:spPr>
    </xdr:pic>
    <xdr:clientData/>
  </xdr:twoCellAnchor>
  <xdr:twoCellAnchor editAs="oneCell">
    <xdr:from>
      <xdr:col>3</xdr:col>
      <xdr:colOff>200024</xdr:colOff>
      <xdr:row>71</xdr:row>
      <xdr:rowOff>28574</xdr:rowOff>
    </xdr:from>
    <xdr:to>
      <xdr:col>5</xdr:col>
      <xdr:colOff>252409</xdr:colOff>
      <xdr:row>74</xdr:row>
      <xdr:rowOff>4760</xdr:rowOff>
    </xdr:to>
    <xdr:pic>
      <xdr:nvPicPr>
        <xdr:cNvPr id="5" name="Picture 5" hidden="0">
          <a:hlinkClick r:id="rId1"/>
        </xdr:cNvPr>
        <xdr:cNvPicPr/>
      </xdr:nvPicPr>
      <xdr:blipFill>
        <a:blip r:embed="rId2"/>
        <a:stretch/>
      </xdr:blipFill>
      <xdr:spPr bwMode="auto">
        <a:xfrm>
          <a:off x="2181224" y="12844462"/>
          <a:ext cx="2295522" cy="319086"/>
        </a:xfrm>
        <a:prstGeom prst="rect">
          <a:avLst/>
        </a:prstGeom>
        <a:noFill/>
        <a:ln>
          <a:noFill/>
          <a:miter/>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1</xdr:col>
      <xdr:colOff>1419224</xdr:colOff>
      <xdr:row>47</xdr:row>
      <xdr:rowOff>114299</xdr:rowOff>
    </xdr:from>
    <xdr:to>
      <xdr:col>4</xdr:col>
      <xdr:colOff>481008</xdr:colOff>
      <xdr:row>50</xdr:row>
      <xdr:rowOff>90484</xdr:rowOff>
    </xdr:to>
    <xdr:pic>
      <xdr:nvPicPr>
        <xdr:cNvPr id="4" name="Picture 5" hidden="0">
          <a:hlinkClick r:id="rId1"/>
        </xdr:cNvPr>
        <xdr:cNvPicPr/>
      </xdr:nvPicPr>
      <xdr:blipFill>
        <a:blip r:embed="rId2"/>
        <a:stretch/>
      </xdr:blipFill>
      <xdr:spPr bwMode="auto">
        <a:xfrm>
          <a:off x="2705099" y="9429749"/>
          <a:ext cx="2295520" cy="319084"/>
        </a:xfrm>
        <a:prstGeom prst="rect">
          <a:avLst/>
        </a:prstGeom>
        <a:noFill/>
        <a:ln>
          <a:noFill/>
          <a:miter/>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1</xdr:col>
      <xdr:colOff>1419224</xdr:colOff>
      <xdr:row>52</xdr:row>
      <xdr:rowOff>200024</xdr:rowOff>
    </xdr:from>
    <xdr:to>
      <xdr:col>4</xdr:col>
      <xdr:colOff>481008</xdr:colOff>
      <xdr:row>54</xdr:row>
      <xdr:rowOff>119059</xdr:rowOff>
    </xdr:to>
    <xdr:pic>
      <xdr:nvPicPr>
        <xdr:cNvPr id="4" name="Picture 5" hidden="0">
          <a:hlinkClick r:id="rId1"/>
        </xdr:cNvPr>
        <xdr:cNvPicPr/>
      </xdr:nvPicPr>
      <xdr:blipFill>
        <a:blip r:embed="rId2"/>
        <a:stretch/>
      </xdr:blipFill>
      <xdr:spPr bwMode="auto">
        <a:xfrm>
          <a:off x="2705099" y="10672762"/>
          <a:ext cx="2295520" cy="319084"/>
        </a:xfrm>
        <a:prstGeom prst="rect">
          <a:avLst/>
        </a:prstGeom>
        <a:noFill/>
        <a:ln>
          <a:noFill/>
          <a:miter/>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1</xdr:col>
      <xdr:colOff>1947862</xdr:colOff>
      <xdr:row>55</xdr:row>
      <xdr:rowOff>228599</xdr:rowOff>
    </xdr:from>
    <xdr:to>
      <xdr:col>4</xdr:col>
      <xdr:colOff>481008</xdr:colOff>
      <xdr:row>57</xdr:row>
      <xdr:rowOff>90484</xdr:rowOff>
    </xdr:to>
    <xdr:pic>
      <xdr:nvPicPr>
        <xdr:cNvPr id="4" name="Picture 5" hidden="0">
          <a:hlinkClick r:id="rId1"/>
        </xdr:cNvPr>
        <xdr:cNvPicPr/>
      </xdr:nvPicPr>
      <xdr:blipFill>
        <a:blip r:embed="rId2"/>
        <a:stretch/>
      </xdr:blipFill>
      <xdr:spPr bwMode="auto">
        <a:xfrm>
          <a:off x="3233737" y="11291887"/>
          <a:ext cx="2295520" cy="319084"/>
        </a:xfrm>
        <a:prstGeom prst="rect">
          <a:avLst/>
        </a:prstGeom>
        <a:noFill/>
        <a:ln>
          <a:noFill/>
          <a:miter/>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2</xdr:col>
      <xdr:colOff>1285874</xdr:colOff>
      <xdr:row>51</xdr:row>
      <xdr:rowOff>190499</xdr:rowOff>
    </xdr:from>
    <xdr:to>
      <xdr:col>6</xdr:col>
      <xdr:colOff>257170</xdr:colOff>
      <xdr:row>54</xdr:row>
      <xdr:rowOff>33334</xdr:rowOff>
    </xdr:to>
    <xdr:pic>
      <xdr:nvPicPr>
        <xdr:cNvPr id="4" name="Picture 5" hidden="0">
          <a:hlinkClick r:id="rId1"/>
        </xdr:cNvPr>
        <xdr:cNvPicPr/>
      </xdr:nvPicPr>
      <xdr:blipFill>
        <a:blip r:embed="rId2"/>
        <a:stretch/>
      </xdr:blipFill>
      <xdr:spPr bwMode="auto">
        <a:xfrm>
          <a:off x="2747962" y="10353674"/>
          <a:ext cx="2295520" cy="319084"/>
        </a:xfrm>
        <a:prstGeom prst="rect">
          <a:avLst/>
        </a:prstGeom>
        <a:noFill/>
        <a:ln>
          <a:noFill/>
          <a:miter/>
        </a:ln>
      </xdr:spPr>
    </xdr:pic>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1.xml.rels><?xml version="1.0" encoding="UTF-8" standalone="yes"?><Relationships xmlns="http://schemas.openxmlformats.org/package/2006/relationships"><Relationship  Id="rId4" Type="http://schemas.openxmlformats.org/officeDocument/2006/relationships/vmlDrawing" Target="../drawings/vmlDrawing1.vml"/><Relationship  Id="rId3" Type="http://schemas.openxmlformats.org/officeDocument/2006/relationships/drawing" Target="../drawings/drawing1.xml"/><Relationship  Id="rId2" Type="http://schemas.openxmlformats.org/officeDocument/2006/relationships/comments" Target="../comments1.xml"/><Relationship  Id="rId1" Type="http://schemas.openxmlformats.org/officeDocument/2006/relationships/hyperlink" Target="https://www.tenantcloud.com/pricing/marketing-website?utm_source=investment-calculators&amp;utm_medium=docs&amp;utm_campaign=calculator" TargetMode="External"/></Relationships>
</file>

<file path=xl/worksheets/_rels/sheet2.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tenantcloud.com/pricing/marketing-website?utm_source=investment-calculators&amp;utm_medium=docs&amp;utm_campaign=calculator" TargetMode="External"/></Relationships>
</file>

<file path=xl/worksheets/_rels/sheet3.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tenantcloud.com/pricing/marketing-website?utm_source=investment-calculators&amp;utm_medium=docs&amp;utm_campaign=calculator" TargetMode="External"/></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tenantcloud.com/pricing/marketing-website?utm_source=investment-calculators&amp;utm_medium=docs&amp;utm_campaign=calculator" TargetMode="External"/></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tenantcloud.com/pricing/marketing-website?utm_source=investment-calculators&amp;utm_medium=docs&amp;utm_campaign=calculato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1" summaryRight="1"/>
    <pageSetUpPr autoPageBreaks="1" fitToPage="1"/>
  </sheetPr>
  <sheetViews>
    <sheetView workbookViewId="0" zoomScale="100">
      <selection activeCell="D12" activeCellId="0" sqref="D12"/>
    </sheetView>
  </sheetViews>
  <sheetFormatPr baseColWidth="8" customHeight="1" defaultRowHeight="15"/>
  <cols>
    <col bestFit="1" customWidth="1" min="1" max="1" style="1" width="14.710900000000001"/>
    <col bestFit="1" customWidth="1" min="2" max="2" style="1" width="5.7109399999999999"/>
    <col bestFit="1" customWidth="1" min="3" max="3" style="1" width="7.2851600000000003"/>
    <col bestFit="1" customWidth="1" min="4" max="4" style="1" width="20.425799999999999"/>
    <col bestFit="1" customWidth="1" min="5" max="5" style="1" width="11"/>
    <col bestFit="1" customWidth="1" min="6" max="6" style="1" width="5"/>
    <col bestFit="1" customWidth="1" min="7" max="7" style="1" width="11.2852"/>
    <col bestFit="1" customWidth="1" min="8" max="8" style="1" width="16.5703"/>
    <col bestFit="1" customWidth="1" min="9" max="9" style="1" width="14.710900000000001"/>
    <col bestFit="1" customWidth="1" min="10" max="10" style="1" width="10"/>
    <col bestFit="1" customWidth="1" min="11" max="11" style="1" width="6.5703100000000001"/>
    <col bestFit="1" customWidth="1" min="12" max="12" style="1" width="9.1406200000000002"/>
    <col bestFit="1" customWidth="1" min="13" max="13" style="1" width="7.2851600000000003"/>
    <col bestFit="1" customWidth="1" min="14" max="14" style="1" width="2.2851599999999999"/>
    <col bestFit="1" customWidth="1" min="15" max="15" style="1" width="6.2851600000000003"/>
    <col bestFit="1" customWidth="1" min="16" max="16" style="1" width="2.2851599999999999"/>
    <col bestFit="1" customWidth="1" min="17" max="17" style="1" width="7.1406200000000002"/>
    <col bestFit="1" customWidth="1" min="18" max="18" style="1" width="2.42578"/>
    <col bestFit="1" customWidth="1" min="19" max="19" style="1" width="6.7109399999999999"/>
    <col bestFit="1" customWidth="1" min="20" max="20" style="1" width="2.7109399999999999"/>
    <col bestFit="1" customWidth="1" min="21" max="21" style="1" width="8"/>
    <col bestFit="1" customWidth="1" min="22" max="257" style="1" width="9.1406200000000002"/>
  </cols>
  <sheetData>
    <row r="1" ht="15" customHeight="1">
      <c r="A1" s="2"/>
      <c r="B1" s="2"/>
      <c r="C1" s="2"/>
      <c r="D1" s="2"/>
      <c r="E1" s="2"/>
      <c r="F1" s="2"/>
      <c r="G1" s="2"/>
      <c r="H1" s="2"/>
      <c r="I1" s="2"/>
      <c r="J1" s="2"/>
      <c r="K1" s="2"/>
    </row>
    <row r="2" ht="15" customHeight="1">
      <c r="A2" s="2"/>
      <c r="B2" s="2"/>
      <c r="C2" s="2"/>
      <c r="D2" s="2"/>
      <c r="E2" s="2"/>
      <c r="F2" s="2"/>
      <c r="G2" s="2"/>
      <c r="H2" s="2"/>
      <c r="I2" s="2"/>
      <c r="J2" s="2"/>
      <c r="K2" s="2"/>
    </row>
    <row r="3" ht="15" customHeight="1">
      <c r="A3" s="2"/>
      <c r="B3" s="2"/>
      <c r="C3" s="2"/>
      <c r="D3" s="2"/>
      <c r="E3" s="2"/>
      <c r="F3" s="2"/>
      <c r="G3" s="2"/>
      <c r="H3" s="2"/>
      <c r="I3" s="2"/>
      <c r="J3" s="2"/>
      <c r="K3" s="2"/>
    </row>
    <row r="4" ht="15" customHeight="1">
      <c r="A4" s="2"/>
      <c r="B4" s="2"/>
      <c r="C4" s="2"/>
      <c r="D4" s="2"/>
      <c r="E4" s="2"/>
      <c r="F4" s="2"/>
      <c r="G4" s="2"/>
      <c r="H4" s="2"/>
      <c r="I4" s="2"/>
      <c r="J4" s="2"/>
      <c r="K4" s="2"/>
    </row>
    <row r="5" ht="15" customHeight="1">
      <c r="A5" s="2"/>
      <c r="B5" s="2"/>
      <c r="C5" s="2"/>
      <c r="D5" s="3" t="s">
        <v>0</v>
      </c>
      <c r="E5" s="2"/>
      <c r="F5" s="2"/>
      <c r="G5" s="2"/>
      <c r="H5" s="2"/>
      <c r="I5" s="2"/>
      <c r="J5" s="2"/>
      <c r="K5" s="2"/>
    </row>
    <row r="6" ht="15" customHeight="1">
      <c r="A6" s="2"/>
      <c r="B6" s="2"/>
      <c r="C6" s="2"/>
      <c r="D6" s="2"/>
      <c r="E6" s="2"/>
      <c r="F6" s="2"/>
      <c r="G6" s="2"/>
      <c r="H6" s="2"/>
      <c r="I6" s="2"/>
      <c r="J6" s="2"/>
      <c r="K6" s="2"/>
    </row>
    <row r="7" ht="15" customHeight="1">
      <c r="A7" s="2"/>
      <c r="B7" s="2"/>
      <c r="C7" s="2"/>
      <c r="D7" s="2"/>
      <c r="E7" s="2"/>
      <c r="F7" s="2"/>
      <c r="G7" s="2"/>
      <c r="H7" s="2"/>
      <c r="I7" s="2"/>
      <c r="J7" s="2"/>
      <c r="K7" s="2"/>
    </row>
    <row r="8" ht="15" customHeight="1">
      <c r="A8" s="2"/>
      <c r="B8" s="2"/>
      <c r="C8" s="2"/>
      <c r="D8" s="2"/>
      <c r="E8" s="2"/>
      <c r="F8" s="2"/>
      <c r="G8" s="2"/>
      <c r="H8" s="2"/>
      <c r="I8" s="2"/>
      <c r="J8" s="2"/>
      <c r="K8" s="2"/>
    </row>
    <row r="9" ht="26.25">
      <c r="A9" s="4" t="s">
        <v>1</v>
      </c>
      <c r="B9" s="4"/>
      <c r="C9" s="4"/>
      <c r="D9" s="4"/>
      <c r="E9" s="4"/>
      <c r="F9" s="4"/>
      <c r="G9" s="4"/>
      <c r="H9" s="4"/>
      <c r="I9" s="4"/>
      <c r="J9" s="4"/>
      <c r="K9" s="4"/>
      <c r="M9" s="5">
        <v>1</v>
      </c>
    </row>
    <row r="10" ht="18.75">
      <c r="A10" s="6"/>
      <c r="B10" s="6"/>
      <c r="C10" s="6"/>
      <c r="D10" s="6"/>
      <c r="E10" s="6"/>
      <c r="F10" s="6"/>
      <c r="G10" s="6"/>
      <c r="H10" s="6"/>
      <c r="I10" s="6"/>
      <c r="J10" s="6"/>
      <c r="K10" s="6"/>
      <c r="M10" s="5">
        <v>2</v>
      </c>
    </row>
    <row r="11" ht="15">
      <c r="A11" s="7"/>
      <c r="B11" s="7"/>
      <c r="C11" s="7"/>
      <c r="D11" s="8"/>
      <c r="E11" s="8"/>
      <c r="F11" s="9"/>
      <c r="G11" s="7"/>
      <c r="H11" s="7"/>
      <c r="I11" s="7"/>
      <c r="J11" s="7"/>
      <c r="K11" s="7"/>
      <c r="M11" s="5">
        <v>3</v>
      </c>
    </row>
    <row r="12" ht="18" customHeight="1">
      <c r="A12" s="8"/>
      <c r="B12" s="8"/>
      <c r="C12" s="8"/>
      <c r="D12" s="8"/>
      <c r="E12" s="8"/>
      <c r="F12" s="9"/>
      <c r="G12" s="8"/>
      <c r="H12" s="8"/>
      <c r="I12" s="8"/>
      <c r="J12" s="8"/>
      <c r="K12" s="8"/>
      <c r="M12" s="5">
        <v>4</v>
      </c>
    </row>
    <row r="13" ht="6.75" customHeight="1">
      <c r="A13" s="7"/>
      <c r="B13" s="7"/>
      <c r="C13" s="7"/>
      <c r="D13" s="8"/>
      <c r="E13" s="8"/>
      <c r="F13" s="10"/>
      <c r="G13" s="7"/>
      <c r="H13" s="7"/>
      <c r="I13" s="7"/>
      <c r="J13" s="7"/>
      <c r="K13" s="7"/>
      <c r="M13" s="5"/>
    </row>
    <row r="14" ht="15.75" customHeight="1">
      <c r="A14" s="11" t="s">
        <v>2</v>
      </c>
      <c r="B14" s="12"/>
      <c r="C14" s="13" t="s">
        <v>3</v>
      </c>
      <c r="D14" s="13"/>
      <c r="E14" s="13"/>
      <c r="F14" s="13"/>
      <c r="G14" s="13"/>
      <c r="H14" s="13"/>
      <c r="I14" s="13"/>
      <c r="J14" s="13"/>
      <c r="K14" s="13"/>
      <c r="M14" s="14"/>
    </row>
    <row r="15" ht="15.75" customHeight="1">
      <c r="A15" s="7"/>
      <c r="B15" s="7"/>
      <c r="C15" s="13" t="s">
        <v>4</v>
      </c>
      <c r="D15" s="13"/>
      <c r="E15" s="13"/>
      <c r="F15" s="13"/>
      <c r="G15" s="13"/>
      <c r="H15" s="13"/>
      <c r="I15" s="13"/>
      <c r="J15" s="13"/>
      <c r="K15" s="13"/>
      <c r="M15" s="14"/>
    </row>
    <row r="16" ht="15.75" customHeight="1">
      <c r="A16" s="7"/>
      <c r="B16" s="7"/>
      <c r="C16" s="15" t="s">
        <v>5</v>
      </c>
      <c r="D16" s="15"/>
      <c r="E16" s="15"/>
      <c r="F16" s="15"/>
      <c r="G16" s="15"/>
      <c r="H16" s="15"/>
      <c r="I16" s="15"/>
      <c r="J16" s="15"/>
      <c r="K16" s="15"/>
    </row>
    <row r="17" ht="15.75" customHeight="1">
      <c r="A17" s="7"/>
      <c r="B17" s="7"/>
      <c r="C17" s="13" t="s">
        <v>6</v>
      </c>
      <c r="D17" s="13"/>
      <c r="E17" s="13"/>
      <c r="F17" s="13"/>
      <c r="G17" s="13"/>
      <c r="H17" s="13"/>
      <c r="I17" s="13"/>
      <c r="J17" s="13"/>
      <c r="K17" s="13"/>
    </row>
    <row r="18" ht="15.75" customHeight="1">
      <c r="A18" s="7"/>
      <c r="B18" s="7"/>
      <c r="C18" s="13" t="s">
        <v>7</v>
      </c>
      <c r="D18" s="13"/>
      <c r="E18" s="13"/>
      <c r="F18" s="13"/>
      <c r="G18" s="13"/>
      <c r="H18" s="13"/>
      <c r="I18" s="13"/>
      <c r="J18" s="13"/>
      <c r="K18" s="13"/>
    </row>
    <row r="19" ht="15">
      <c r="A19" s="8"/>
      <c r="B19" s="8"/>
      <c r="C19" s="8"/>
      <c r="D19" s="8"/>
      <c r="E19" s="8"/>
      <c r="F19" s="8"/>
      <c r="G19" s="8"/>
      <c r="H19" s="8"/>
      <c r="I19" s="8"/>
      <c r="J19" s="8"/>
      <c r="K19" s="8"/>
    </row>
    <row r="20" ht="15">
      <c r="A20" s="16" t="s">
        <v>8</v>
      </c>
      <c r="B20" s="16"/>
      <c r="C20" s="16"/>
      <c r="D20" s="17" t="s">
        <v>9</v>
      </c>
      <c r="E20" s="8"/>
      <c r="F20" s="8"/>
      <c r="G20" s="8"/>
      <c r="H20" s="8"/>
      <c r="I20" s="8"/>
      <c r="J20" s="8"/>
      <c r="K20" s="8"/>
    </row>
    <row r="21" ht="15">
      <c r="A21" s="16" t="s">
        <v>10</v>
      </c>
      <c r="B21" s="16"/>
      <c r="C21" s="16"/>
      <c r="D21" s="18">
        <v>1</v>
      </c>
      <c r="E21" s="8"/>
      <c r="F21" s="8"/>
      <c r="G21" s="8"/>
      <c r="H21" s="8"/>
      <c r="I21" s="8"/>
      <c r="J21" s="8"/>
      <c r="K21" s="8"/>
    </row>
    <row r="22" ht="15">
      <c r="A22" s="16"/>
      <c r="B22" s="16"/>
      <c r="C22" s="16"/>
      <c r="D22" s="8"/>
      <c r="E22" s="8"/>
      <c r="F22" s="8"/>
      <c r="G22" s="8"/>
      <c r="H22" s="8"/>
      <c r="I22" s="8"/>
      <c r="J22" s="8"/>
      <c r="K22" s="8"/>
    </row>
    <row r="23" ht="15">
      <c r="A23" s="16" t="s">
        <v>11</v>
      </c>
      <c r="B23" s="16"/>
      <c r="C23" s="16"/>
      <c r="D23" s="19">
        <v>250000</v>
      </c>
      <c r="E23" s="8"/>
      <c r="F23" s="8"/>
      <c r="G23" s="8"/>
      <c r="H23" s="8"/>
      <c r="I23" s="8"/>
      <c r="J23" s="8"/>
      <c r="K23" s="8"/>
    </row>
    <row r="24" ht="15">
      <c r="A24" s="16" t="s">
        <v>12</v>
      </c>
      <c r="B24" s="16"/>
      <c r="C24" s="16"/>
      <c r="D24" s="19">
        <v>25000</v>
      </c>
      <c r="E24" s="8"/>
      <c r="F24" s="8"/>
      <c r="G24" s="8"/>
      <c r="H24" s="8"/>
      <c r="I24" s="8"/>
      <c r="J24" s="8"/>
      <c r="K24" s="8"/>
    </row>
    <row r="25" ht="15">
      <c r="A25" s="16" t="s">
        <v>13</v>
      </c>
      <c r="B25" s="16"/>
      <c r="C25" s="16"/>
      <c r="D25" s="19">
        <v>300000</v>
      </c>
      <c r="E25" s="8"/>
      <c r="F25" s="8"/>
      <c r="G25" s="8"/>
      <c r="H25" s="8"/>
      <c r="I25" s="8"/>
      <c r="J25" s="8"/>
      <c r="K25" s="8"/>
    </row>
    <row r="26" ht="15">
      <c r="A26" s="16"/>
      <c r="B26" s="16"/>
      <c r="C26" s="16"/>
      <c r="D26" s="8"/>
      <c r="E26" s="8"/>
      <c r="F26" s="8"/>
      <c r="G26" s="8"/>
      <c r="H26" s="8"/>
      <c r="I26" s="8"/>
      <c r="J26" s="8"/>
      <c r="K26" s="8"/>
    </row>
    <row r="27" ht="15">
      <c r="A27" s="16" t="s">
        <v>14</v>
      </c>
      <c r="B27" s="16"/>
      <c r="C27" s="16"/>
      <c r="D27" s="20">
        <v>1</v>
      </c>
      <c r="E27" s="21" t="s">
        <v>15</v>
      </c>
      <c r="F27" s="21"/>
      <c r="G27" s="21"/>
      <c r="H27" s="21"/>
      <c r="I27" s="22">
        <f>IF((D27*(D23+D24)+((D23+D24)*0.04)+D36)&gt;(D25*0.7),(D25*0.7),(D27*(D23+D24)+((D23+D24)*0.04)+D36))</f>
        <v>210000</v>
      </c>
      <c r="J27" s="8"/>
      <c r="K27" s="8"/>
    </row>
    <row r="28" ht="15">
      <c r="A28" s="16" t="s">
        <v>16</v>
      </c>
      <c r="B28" s="16"/>
      <c r="C28" s="16"/>
      <c r="D28" s="20">
        <v>0.17000000000000001</v>
      </c>
      <c r="E28" s="8"/>
      <c r="F28" s="21" t="s">
        <v>17</v>
      </c>
      <c r="G28" s="21"/>
      <c r="H28" s="21"/>
      <c r="I28" s="22">
        <f>I27*D28/12</f>
        <v>2975</v>
      </c>
      <c r="J28" s="8"/>
      <c r="K28" s="8"/>
    </row>
    <row r="29" ht="15">
      <c r="A29" s="16" t="s">
        <v>18</v>
      </c>
      <c r="B29" s="16"/>
      <c r="C29" s="16"/>
      <c r="D29" s="20">
        <v>8.0000000000000002e-02</v>
      </c>
      <c r="E29" s="8"/>
      <c r="F29" s="21" t="s">
        <v>19</v>
      </c>
      <c r="G29" s="21"/>
      <c r="H29" s="21"/>
      <c r="I29" s="23">
        <f>(D23+D24)*D29</f>
        <v>22000</v>
      </c>
      <c r="J29" s="8"/>
      <c r="K29" s="8"/>
    </row>
    <row r="30" ht="15">
      <c r="A30" s="16" t="s">
        <v>20</v>
      </c>
      <c r="B30" s="24"/>
      <c r="C30" s="24"/>
      <c r="D30" s="25">
        <v>5</v>
      </c>
      <c r="E30" s="8"/>
      <c r="F30" s="9"/>
      <c r="G30" s="9"/>
      <c r="H30" s="9"/>
      <c r="I30" s="26"/>
      <c r="J30" s="8"/>
      <c r="K30" s="8"/>
    </row>
    <row r="31" ht="15">
      <c r="A31" s="16"/>
      <c r="B31" s="16"/>
      <c r="C31" s="16"/>
      <c r="D31" s="8"/>
      <c r="E31" s="8"/>
      <c r="F31" s="8"/>
      <c r="G31" s="8"/>
      <c r="H31" s="8"/>
      <c r="I31" s="8"/>
      <c r="J31" s="8"/>
      <c r="K31" s="8"/>
    </row>
    <row r="32" ht="15">
      <c r="A32" s="16" t="s">
        <v>21</v>
      </c>
      <c r="B32" s="16"/>
      <c r="C32" s="16"/>
      <c r="D32" s="27">
        <v>10</v>
      </c>
      <c r="E32" s="8"/>
      <c r="F32" s="21" t="s">
        <v>22</v>
      </c>
      <c r="G32" s="21"/>
      <c r="H32" s="21"/>
      <c r="I32" s="28">
        <f>1240</f>
        <v>1240</v>
      </c>
      <c r="J32" s="8"/>
      <c r="K32" s="8"/>
    </row>
    <row r="33" ht="15" customHeight="1">
      <c r="A33" s="16" t="s">
        <v>23</v>
      </c>
      <c r="B33" s="16"/>
      <c r="C33" s="16"/>
      <c r="D33" s="29">
        <v>10</v>
      </c>
      <c r="E33" s="8"/>
      <c r="F33" s="21" t="s">
        <v>24</v>
      </c>
      <c r="G33" s="21"/>
      <c r="H33" s="21"/>
      <c r="I33" s="28">
        <f>1240+150+750+400+149+(I27*0.01)</f>
        <v>4789</v>
      </c>
      <c r="J33" s="30"/>
      <c r="K33" s="30"/>
    </row>
    <row r="34" ht="15" customHeight="1">
      <c r="A34" s="16" t="s">
        <v>25</v>
      </c>
      <c r="B34" s="16"/>
      <c r="C34" s="16"/>
      <c r="D34" s="20">
        <v>0.14999999999999999</v>
      </c>
      <c r="E34" s="8"/>
      <c r="F34" s="31" t="s">
        <v>26</v>
      </c>
      <c r="G34" s="31"/>
      <c r="H34" s="31"/>
      <c r="I34" s="32">
        <f>D32+0.0025</f>
        <v>10.0025</v>
      </c>
      <c r="J34" s="30"/>
      <c r="K34" s="30"/>
      <c r="M34" s="33"/>
    </row>
    <row r="35" ht="15" customHeight="1">
      <c r="A35" s="16"/>
      <c r="B35" s="16"/>
      <c r="C35" s="16"/>
      <c r="D35" s="10"/>
      <c r="E35" s="34" t="str">
        <f>IF(AND(D21=1,I33&lt;0.2),"WARNING - Borrower needs more down payment!                              Minimum Down Payment on SFR is 20% unless HomePath Property",IF(AND(D21&gt;=2,I33&lt;0.25),"WARNING - Borrower nees more down payment! Minimum Down Payment on Multi-Unit is 25%."," "))</f>
        <v xml:space="preserve"> </v>
      </c>
      <c r="F35" s="34"/>
      <c r="G35" s="34"/>
      <c r="H35" s="34"/>
      <c r="I35" s="34"/>
      <c r="J35" s="34"/>
      <c r="K35" s="34"/>
      <c r="M35" s="33"/>
      <c r="N35" s="33"/>
      <c r="O35" s="33"/>
      <c r="P35" s="33"/>
      <c r="Q35" s="33"/>
      <c r="R35" s="33"/>
      <c r="S35" s="33"/>
      <c r="T35" s="1"/>
      <c r="U35" s="1"/>
      <c r="V35" s="1"/>
      <c r="W35" s="1"/>
      <c r="X35" s="1"/>
      <c r="Y35" s="1"/>
    </row>
    <row r="36" ht="15" customHeight="1">
      <c r="A36" s="16" t="s">
        <v>27</v>
      </c>
      <c r="B36" s="16"/>
      <c r="C36" s="16"/>
      <c r="D36" s="35">
        <v>2000</v>
      </c>
      <c r="E36" s="34"/>
      <c r="F36" s="34"/>
      <c r="G36" s="34"/>
      <c r="H36" s="34"/>
      <c r="I36" s="34"/>
      <c r="J36" s="34"/>
      <c r="K36" s="34"/>
      <c r="N36" s="33"/>
      <c r="O36" s="33"/>
      <c r="P36" s="33"/>
      <c r="Q36" s="33"/>
      <c r="R36" s="33"/>
      <c r="S36" s="33"/>
      <c r="T36" s="1"/>
      <c r="U36" s="1"/>
      <c r="V36" s="1"/>
      <c r="W36" s="1"/>
      <c r="X36" s="1"/>
      <c r="Y36" s="1"/>
    </row>
    <row r="37" ht="15">
      <c r="A37" s="8"/>
      <c r="B37" s="8"/>
      <c r="C37" s="8"/>
      <c r="D37" s="8"/>
      <c r="E37" s="36"/>
      <c r="F37" s="8"/>
      <c r="G37" s="8"/>
      <c r="H37" s="8"/>
      <c r="I37" s="8"/>
      <c r="J37" s="8"/>
      <c r="K37" s="8"/>
    </row>
    <row r="38" ht="15">
      <c r="A38" s="9" t="s">
        <v>28</v>
      </c>
      <c r="B38" s="9"/>
      <c r="C38" s="9"/>
      <c r="D38" s="9"/>
      <c r="E38" s="8"/>
      <c r="F38" s="8"/>
      <c r="G38" s="8"/>
      <c r="H38" s="8"/>
      <c r="I38" s="8"/>
      <c r="J38" s="8"/>
      <c r="K38" s="8"/>
    </row>
    <row r="39" ht="15">
      <c r="A39" s="10" t="s">
        <v>29</v>
      </c>
      <c r="B39" s="10"/>
      <c r="C39" s="10"/>
      <c r="D39" s="37">
        <v>2000</v>
      </c>
      <c r="E39" s="8"/>
      <c r="F39" s="8"/>
      <c r="G39" s="8"/>
      <c r="H39" s="8"/>
      <c r="I39" s="8"/>
      <c r="J39" s="8"/>
      <c r="K39" s="8"/>
    </row>
    <row r="40" ht="15">
      <c r="A40" s="10" t="s">
        <v>30</v>
      </c>
      <c r="B40" s="10"/>
      <c r="C40" s="10"/>
      <c r="D40" s="37">
        <v>0</v>
      </c>
      <c r="E40" s="36" t="str">
        <f>IF(AND(D40&gt;0,D21&lt;2),"This rent is not included in total because you do not have 2-unit selected above."," ")</f>
        <v xml:space="preserve"> </v>
      </c>
      <c r="F40" s="8"/>
      <c r="G40" s="8"/>
      <c r="H40" s="8"/>
      <c r="I40" s="8"/>
      <c r="J40" s="8"/>
      <c r="K40" s="8"/>
    </row>
    <row r="41" ht="15">
      <c r="A41" s="10" t="s">
        <v>31</v>
      </c>
      <c r="B41" s="10"/>
      <c r="C41" s="10"/>
      <c r="D41" s="37">
        <v>0</v>
      </c>
      <c r="E41" s="36" t="str">
        <f>IF(AND(D41&gt;0,D21&lt;3),"This rent is not included in total because you do not have 3-unit selected above."," ")</f>
        <v xml:space="preserve"> </v>
      </c>
      <c r="F41" s="8"/>
      <c r="G41" s="8"/>
      <c r="H41" s="8"/>
      <c r="I41" s="8"/>
      <c r="J41" s="8"/>
      <c r="K41" s="8"/>
    </row>
    <row r="42" ht="15">
      <c r="A42" s="10" t="s">
        <v>32</v>
      </c>
      <c r="B42" s="10"/>
      <c r="C42" s="10"/>
      <c r="D42" s="37">
        <v>0</v>
      </c>
      <c r="E42" s="36" t="str">
        <f>IF(AND(D42&gt;0,D21&lt;4),"This rent is not included in total because you do not have 4-unit selected above."," ")</f>
        <v xml:space="preserve"> </v>
      </c>
      <c r="F42" s="8"/>
      <c r="G42" s="8"/>
      <c r="H42" s="8"/>
      <c r="I42" s="8"/>
      <c r="J42" s="8"/>
      <c r="K42" s="8"/>
    </row>
    <row r="43" ht="15" customHeight="1">
      <c r="A43" s="38" t="s">
        <v>33</v>
      </c>
      <c r="B43" s="9"/>
      <c r="C43" s="9"/>
      <c r="D43" s="39">
        <f>IF(D21=1,SUM(D39),IF(D21=2,SUM(D39:D40),IF(D21=3,SUM(D39:D41),IF(D21=4,SUM(D39:D42)," "))))</f>
        <v>2000</v>
      </c>
      <c r="E43" s="40"/>
      <c r="F43" s="40"/>
      <c r="G43" s="40"/>
      <c r="H43" s="40"/>
      <c r="I43" s="40"/>
      <c r="J43" s="40"/>
      <c r="K43" s="40"/>
    </row>
    <row r="44" ht="15" customHeight="1">
      <c r="A44" s="9"/>
      <c r="B44" s="9"/>
      <c r="C44" s="9"/>
      <c r="D44" s="39"/>
      <c r="E44" s="40"/>
      <c r="F44" s="40"/>
      <c r="G44" s="40"/>
      <c r="H44" s="40"/>
      <c r="I44" s="40"/>
      <c r="J44" s="40"/>
      <c r="K44" s="40"/>
    </row>
    <row r="45" ht="16.5">
      <c r="A45" s="38" t="s">
        <v>34</v>
      </c>
      <c r="B45" s="9"/>
      <c r="C45" s="9"/>
      <c r="D45" s="41">
        <v>5.0000000000000003e-02</v>
      </c>
      <c r="E45" s="40"/>
      <c r="F45" s="40"/>
      <c r="G45" s="40"/>
      <c r="H45" s="40"/>
      <c r="I45" s="40"/>
      <c r="J45" s="40"/>
      <c r="K45" s="40"/>
    </row>
    <row r="46" ht="16.5">
      <c r="A46" s="8"/>
      <c r="B46" s="8"/>
      <c r="C46" s="8"/>
      <c r="D46" s="8"/>
      <c r="E46" s="40"/>
      <c r="F46" s="40"/>
      <c r="G46" s="40"/>
      <c r="H46" s="40"/>
      <c r="I46" s="40"/>
      <c r="J46" s="40"/>
      <c r="K46" s="40"/>
    </row>
    <row r="47" ht="15">
      <c r="A47" s="9" t="s">
        <v>35</v>
      </c>
      <c r="B47" s="9"/>
      <c r="C47" s="9"/>
      <c r="D47" s="9"/>
      <c r="E47" s="8"/>
      <c r="F47" s="9" t="s">
        <v>36</v>
      </c>
      <c r="G47" s="9"/>
      <c r="H47" s="9"/>
      <c r="I47" s="9"/>
      <c r="J47" s="9"/>
      <c r="K47" s="8"/>
    </row>
    <row r="48" ht="15">
      <c r="A48" s="8" t="s">
        <v>37</v>
      </c>
      <c r="B48" s="8"/>
      <c r="C48" s="8"/>
      <c r="D48" s="42">
        <v>1200</v>
      </c>
      <c r="E48" s="8"/>
      <c r="F48" s="43"/>
      <c r="G48" s="43"/>
      <c r="H48" s="43"/>
      <c r="I48" s="43"/>
      <c r="J48" s="43"/>
      <c r="K48" s="8"/>
    </row>
    <row r="49" ht="15">
      <c r="A49" s="8" t="s">
        <v>38</v>
      </c>
      <c r="B49" s="8"/>
      <c r="C49" s="8"/>
      <c r="D49" s="42">
        <v>800</v>
      </c>
      <c r="E49" s="8"/>
      <c r="F49" s="43"/>
      <c r="G49" s="43"/>
      <c r="H49" s="43"/>
      <c r="I49" s="43"/>
      <c r="J49" s="43"/>
      <c r="K49" s="8"/>
    </row>
    <row r="50" ht="15">
      <c r="A50" s="8" t="s">
        <v>39</v>
      </c>
      <c r="B50" s="8"/>
      <c r="C50" s="8"/>
      <c r="D50" s="44">
        <f>D43*12*0.1</f>
        <v>2400</v>
      </c>
      <c r="E50" s="45" t="s">
        <v>40</v>
      </c>
      <c r="F50" s="43"/>
      <c r="G50" s="43"/>
      <c r="H50" s="43"/>
      <c r="I50" s="43"/>
      <c r="J50" s="43"/>
      <c r="K50" s="8"/>
    </row>
    <row r="51" ht="15">
      <c r="A51" s="8" t="s">
        <v>41</v>
      </c>
      <c r="B51" s="8"/>
      <c r="C51" s="8"/>
      <c r="D51" s="46">
        <f>D43*0.05*12</f>
        <v>1200</v>
      </c>
      <c r="E51" s="45" t="s">
        <v>42</v>
      </c>
      <c r="F51" s="43"/>
      <c r="G51" s="43"/>
      <c r="H51" s="43"/>
      <c r="I51" s="43"/>
      <c r="J51" s="43"/>
      <c r="K51" s="8"/>
    </row>
    <row r="52" ht="15">
      <c r="A52" s="8" t="s">
        <v>43</v>
      </c>
      <c r="B52" s="8"/>
      <c r="C52" s="8"/>
      <c r="D52" s="42"/>
      <c r="E52" s="8"/>
      <c r="F52" s="43"/>
      <c r="G52" s="43"/>
      <c r="H52" s="43"/>
      <c r="I52" s="43"/>
      <c r="J52" s="43"/>
      <c r="K52" s="8"/>
    </row>
    <row r="53" ht="15">
      <c r="A53" s="8" t="s">
        <v>44</v>
      </c>
      <c r="B53" s="8"/>
      <c r="C53" s="8"/>
      <c r="D53" s="42">
        <v>400</v>
      </c>
      <c r="E53" s="8"/>
      <c r="F53" s="43"/>
      <c r="G53" s="43"/>
      <c r="H53" s="43"/>
      <c r="I53" s="43"/>
      <c r="J53" s="43"/>
      <c r="K53" s="8"/>
    </row>
    <row r="54" ht="15">
      <c r="A54" s="8" t="s">
        <v>45</v>
      </c>
      <c r="B54" s="8"/>
      <c r="C54" s="8"/>
      <c r="D54" s="42">
        <v>200</v>
      </c>
      <c r="E54" s="8"/>
      <c r="F54" s="43"/>
      <c r="G54" s="43"/>
      <c r="H54" s="43"/>
      <c r="I54" s="43"/>
      <c r="J54" s="43"/>
      <c r="K54" s="8"/>
    </row>
    <row r="55" ht="15">
      <c r="A55" s="8" t="s">
        <v>46</v>
      </c>
      <c r="B55" s="8"/>
      <c r="C55" s="8"/>
      <c r="D55" s="42">
        <v>500</v>
      </c>
      <c r="E55" s="8"/>
      <c r="F55" s="43"/>
      <c r="G55" s="43"/>
      <c r="H55" s="43"/>
      <c r="I55" s="43"/>
      <c r="J55" s="43"/>
      <c r="K55" s="8"/>
    </row>
    <row r="56" ht="15">
      <c r="A56" s="47" t="s">
        <v>47</v>
      </c>
      <c r="B56" s="47"/>
      <c r="C56" s="47"/>
      <c r="D56" s="42"/>
      <c r="E56" s="8"/>
      <c r="F56" s="43"/>
      <c r="G56" s="43"/>
      <c r="H56" s="43"/>
      <c r="I56" s="43"/>
      <c r="J56" s="43"/>
      <c r="K56" s="8"/>
    </row>
    <row r="57" ht="15">
      <c r="A57" s="47" t="s">
        <v>47</v>
      </c>
      <c r="B57" s="47"/>
      <c r="C57" s="47"/>
      <c r="D57" s="42"/>
      <c r="E57" s="8"/>
      <c r="F57" s="43"/>
      <c r="G57" s="43"/>
      <c r="H57" s="43"/>
      <c r="I57" s="43"/>
      <c r="J57" s="43"/>
      <c r="K57" s="8"/>
    </row>
    <row r="58" ht="15">
      <c r="A58" s="48" t="s">
        <v>47</v>
      </c>
      <c r="B58" s="48"/>
      <c r="C58" s="48"/>
      <c r="D58" s="42"/>
      <c r="E58" s="8"/>
      <c r="F58" s="43"/>
      <c r="G58" s="43"/>
      <c r="H58" s="43"/>
      <c r="I58" s="43"/>
      <c r="J58" s="43"/>
      <c r="K58" s="8"/>
    </row>
    <row r="59" ht="15">
      <c r="A59" s="48" t="s">
        <v>47</v>
      </c>
      <c r="B59" s="48"/>
      <c r="C59" s="48"/>
      <c r="D59" s="42"/>
      <c r="E59" s="8"/>
      <c r="F59" s="43"/>
      <c r="G59" s="43"/>
      <c r="H59" s="43"/>
      <c r="I59" s="43"/>
      <c r="J59" s="43"/>
      <c r="K59" s="8"/>
    </row>
    <row r="60" ht="15">
      <c r="A60" s="48" t="s">
        <v>47</v>
      </c>
      <c r="B60" s="48"/>
      <c r="C60" s="48"/>
      <c r="D60" s="42"/>
      <c r="E60" s="8"/>
      <c r="F60" s="43"/>
      <c r="G60" s="43"/>
      <c r="H60" s="43"/>
      <c r="I60" s="43"/>
      <c r="J60" s="43"/>
      <c r="K60" s="8"/>
    </row>
    <row r="61" ht="15">
      <c r="A61" s="48" t="s">
        <v>47</v>
      </c>
      <c r="B61" s="48"/>
      <c r="C61" s="48"/>
      <c r="D61" s="42"/>
      <c r="E61" s="8"/>
      <c r="F61" s="43"/>
      <c r="G61" s="43"/>
      <c r="H61" s="43"/>
      <c r="I61" s="43"/>
      <c r="J61" s="43"/>
      <c r="K61" s="8"/>
    </row>
    <row r="62" ht="15">
      <c r="A62" s="48" t="s">
        <v>47</v>
      </c>
      <c r="B62" s="48"/>
      <c r="C62" s="48"/>
      <c r="D62" s="42"/>
      <c r="E62" s="8"/>
      <c r="F62" s="43"/>
      <c r="G62" s="43"/>
      <c r="H62" s="43"/>
      <c r="I62" s="43"/>
      <c r="J62" s="43"/>
      <c r="K62" s="8"/>
    </row>
    <row r="63" ht="9.75" customHeight="1">
      <c r="A63" s="8"/>
      <c r="B63" s="8"/>
      <c r="C63" s="8"/>
      <c r="D63" s="8"/>
      <c r="E63" s="8"/>
      <c r="F63" s="8"/>
      <c r="G63" s="8"/>
      <c r="H63" s="8"/>
      <c r="I63" s="8"/>
      <c r="J63" s="8"/>
      <c r="K63" s="8"/>
    </row>
    <row r="64" ht="15" customHeight="1">
      <c r="A64" s="49"/>
      <c r="B64" s="49"/>
      <c r="C64" s="49"/>
      <c r="D64" s="49"/>
      <c r="E64" s="8"/>
      <c r="F64" s="8"/>
      <c r="G64" s="8"/>
      <c r="H64" s="8"/>
      <c r="I64" s="8"/>
      <c r="J64" s="8"/>
      <c r="K64" s="8"/>
    </row>
    <row r="65" ht="6" customHeight="1">
      <c r="A65" s="8"/>
      <c r="B65" s="8"/>
      <c r="C65" s="8"/>
      <c r="D65" s="8"/>
      <c r="E65" s="8"/>
      <c r="F65" s="8"/>
      <c r="G65" s="8"/>
      <c r="H65" s="8"/>
      <c r="I65" s="8"/>
      <c r="J65" s="8"/>
      <c r="K65" s="8"/>
    </row>
    <row r="66" ht="6" customHeight="1">
      <c r="A66" s="8"/>
      <c r="B66" s="8"/>
      <c r="C66" s="8"/>
      <c r="D66" s="8"/>
      <c r="E66" s="8"/>
      <c r="F66" s="8"/>
      <c r="G66" s="8"/>
      <c r="H66" s="8"/>
      <c r="I66" s="8"/>
      <c r="J66" s="8"/>
      <c r="K66" s="8"/>
    </row>
    <row r="67" ht="6" customHeight="1">
      <c r="A67" s="8"/>
      <c r="B67" s="8"/>
      <c r="C67" s="8"/>
      <c r="D67" s="8"/>
      <c r="E67" s="8"/>
      <c r="F67" s="8"/>
      <c r="G67" s="8"/>
      <c r="H67" s="8"/>
      <c r="I67" s="8"/>
      <c r="J67" s="8"/>
      <c r="K67" s="8"/>
    </row>
    <row r="68" ht="6" customHeight="1">
      <c r="A68" s="8"/>
      <c r="B68" s="8"/>
      <c r="C68" s="8"/>
      <c r="D68" s="8"/>
      <c r="E68" s="8"/>
      <c r="F68" s="8"/>
      <c r="G68" s="8"/>
      <c r="H68" s="8"/>
      <c r="I68" s="8"/>
      <c r="J68" s="8"/>
      <c r="K68" s="8"/>
    </row>
    <row r="69" ht="6" customHeight="1">
      <c r="A69" s="8"/>
      <c r="B69" s="8"/>
      <c r="C69" s="8"/>
      <c r="D69" s="8"/>
      <c r="E69" s="8"/>
      <c r="F69" s="8"/>
      <c r="G69" s="8"/>
      <c r="H69" s="8"/>
      <c r="I69" s="8"/>
      <c r="J69" s="8"/>
      <c r="K69" s="8"/>
    </row>
    <row r="70" ht="6" customHeight="1">
      <c r="A70" s="8"/>
      <c r="B70" s="8"/>
      <c r="C70" s="8"/>
      <c r="D70" s="8"/>
      <c r="E70" s="8"/>
      <c r="F70" s="8"/>
      <c r="G70" s="8"/>
      <c r="H70" s="8"/>
      <c r="I70" s="8"/>
      <c r="J70" s="8"/>
      <c r="K70" s="8"/>
    </row>
    <row r="71" ht="6" customHeight="1">
      <c r="A71" s="8"/>
      <c r="B71" s="8"/>
      <c r="C71" s="8"/>
      <c r="D71" s="8"/>
      <c r="E71" s="8"/>
      <c r="F71" s="8"/>
      <c r="G71" s="8"/>
      <c r="H71" s="8"/>
      <c r="I71" s="8"/>
      <c r="J71" s="8"/>
      <c r="K71" s="8"/>
    </row>
    <row r="72" ht="6" customHeight="1">
      <c r="A72" s="8"/>
      <c r="B72" s="8"/>
      <c r="C72" s="8"/>
      <c r="D72" s="8"/>
      <c r="E72" s="8"/>
      <c r="F72" s="8"/>
      <c r="G72" s="8"/>
      <c r="H72" s="8"/>
      <c r="I72" s="8"/>
      <c r="J72" s="8"/>
      <c r="K72" s="8"/>
    </row>
    <row r="73" ht="6" customHeight="1">
      <c r="A73" s="8"/>
      <c r="B73" s="8"/>
      <c r="C73" s="8"/>
      <c r="D73" s="8"/>
      <c r="E73" s="8"/>
      <c r="F73" s="8"/>
      <c r="G73" s="8"/>
      <c r="H73" s="8"/>
      <c r="I73" s="8"/>
      <c r="J73" s="8"/>
      <c r="K73" s="8"/>
    </row>
    <row r="74" ht="15">
      <c r="A74" s="8"/>
      <c r="B74" s="21"/>
      <c r="C74" s="50"/>
      <c r="D74" s="8"/>
      <c r="E74" s="8"/>
      <c r="F74" s="8"/>
      <c r="G74" s="8"/>
      <c r="H74" s="8"/>
      <c r="I74" s="8"/>
      <c r="J74" s="50"/>
      <c r="K74" s="50"/>
    </row>
    <row r="75" ht="15">
      <c r="A75" s="8"/>
      <c r="B75" s="21"/>
      <c r="C75" s="50"/>
      <c r="D75" s="8"/>
      <c r="E75" s="8"/>
      <c r="F75" s="8"/>
      <c r="G75" s="8"/>
      <c r="H75" s="8"/>
      <c r="I75" s="8"/>
      <c r="J75" s="50"/>
      <c r="K75" s="50"/>
    </row>
    <row r="76" ht="15">
      <c r="A76" s="8"/>
      <c r="B76" s="21"/>
      <c r="C76" s="50"/>
      <c r="D76" s="3" t="s">
        <v>0</v>
      </c>
      <c r="E76" s="8"/>
      <c r="F76" s="8"/>
      <c r="G76" s="8"/>
      <c r="H76" s="8"/>
      <c r="I76" s="8"/>
      <c r="J76" s="50"/>
      <c r="K76" s="50"/>
    </row>
    <row r="77" ht="11.25" customHeight="1">
      <c r="A77" s="8"/>
      <c r="B77" s="8"/>
      <c r="C77" s="8"/>
      <c r="D77" s="8"/>
      <c r="E77" s="8"/>
      <c r="F77" s="8"/>
      <c r="G77" s="8"/>
      <c r="H77" s="8"/>
      <c r="I77" s="8"/>
      <c r="J77" s="8"/>
      <c r="K77" s="8"/>
    </row>
    <row r="78" ht="8.25" customHeight="1">
      <c r="A78" s="51" t="s">
        <v>48</v>
      </c>
      <c r="B78" s="51"/>
      <c r="C78" s="51"/>
      <c r="D78" s="51"/>
      <c r="E78" s="51"/>
      <c r="F78" s="51"/>
      <c r="G78" s="51"/>
      <c r="H78" s="51"/>
      <c r="I78" s="51"/>
      <c r="J78" s="51"/>
      <c r="K78" s="51"/>
    </row>
    <row r="79" ht="15">
      <c r="A79" s="51"/>
      <c r="B79" s="51"/>
      <c r="C79" s="51"/>
      <c r="D79" s="51"/>
      <c r="E79" s="51"/>
      <c r="F79" s="51"/>
      <c r="G79" s="51"/>
      <c r="H79" s="51"/>
      <c r="I79" s="51"/>
      <c r="J79" s="51"/>
      <c r="K79" s="51"/>
    </row>
    <row r="80" ht="15">
      <c r="A80" s="51"/>
      <c r="B80" s="51"/>
      <c r="C80" s="51"/>
      <c r="D80" s="51"/>
      <c r="E80" s="51"/>
      <c r="F80" s="51"/>
      <c r="G80" s="51"/>
      <c r="H80" s="51"/>
      <c r="I80" s="51"/>
      <c r="J80" s="51"/>
      <c r="K80" s="51"/>
    </row>
    <row r="81" ht="15">
      <c r="A81" s="51"/>
      <c r="B81" s="51"/>
      <c r="C81" s="51"/>
      <c r="D81" s="51"/>
      <c r="E81" s="51"/>
      <c r="F81" s="51"/>
      <c r="G81" s="51"/>
      <c r="H81" s="51"/>
      <c r="I81" s="51"/>
      <c r="J81" s="51"/>
      <c r="K81" s="51"/>
    </row>
    <row r="82" ht="15">
      <c r="A82" s="51"/>
      <c r="B82" s="51"/>
      <c r="C82" s="51"/>
      <c r="D82" s="51"/>
      <c r="E82" s="51"/>
      <c r="F82" s="51"/>
      <c r="G82" s="51"/>
      <c r="H82" s="51"/>
      <c r="I82" s="51"/>
      <c r="J82" s="51"/>
      <c r="K82" s="51"/>
    </row>
    <row r="83" ht="15">
      <c r="A83" s="1"/>
      <c r="B83" s="1"/>
      <c r="C83" s="1"/>
      <c r="D83" s="1"/>
      <c r="E83" s="1"/>
      <c r="F83" s="1"/>
      <c r="G83" s="1"/>
      <c r="H83" s="1"/>
      <c r="I83" s="1"/>
      <c r="J83" s="1"/>
      <c r="K83" s="1"/>
    </row>
  </sheetData>
  <mergeCells count="42">
    <mergeCell ref="A9:K9"/>
    <mergeCell ref="A10:K10"/>
    <mergeCell ref="C14:K14"/>
    <mergeCell ref="C15:K15"/>
    <mergeCell ref="C16:K16"/>
    <mergeCell ref="C17:K17"/>
    <mergeCell ref="C18:K18"/>
    <mergeCell ref="E27:H27"/>
    <mergeCell ref="F28:H28"/>
    <mergeCell ref="F29:H29"/>
    <mergeCell ref="F32:H32"/>
    <mergeCell ref="F33:H33"/>
    <mergeCell ref="F34:H34"/>
    <mergeCell ref="E35:K36"/>
    <mergeCell ref="A38:D38"/>
    <mergeCell ref="E43:K44"/>
    <mergeCell ref="A47:D47"/>
    <mergeCell ref="F47:J47"/>
    <mergeCell ref="F48:J48"/>
    <mergeCell ref="F49:J49"/>
    <mergeCell ref="F50:J50"/>
    <mergeCell ref="F51:J51"/>
    <mergeCell ref="F52:J52"/>
    <mergeCell ref="F53:J53"/>
    <mergeCell ref="F54:J54"/>
    <mergeCell ref="F55:J55"/>
    <mergeCell ref="A56:C56"/>
    <mergeCell ref="F56:J56"/>
    <mergeCell ref="A57:C57"/>
    <mergeCell ref="F57:J57"/>
    <mergeCell ref="A58:C58"/>
    <mergeCell ref="F58:J58"/>
    <mergeCell ref="A59:C59"/>
    <mergeCell ref="F59:J59"/>
    <mergeCell ref="A60:C60"/>
    <mergeCell ref="F60:J60"/>
    <mergeCell ref="A61:C61"/>
    <mergeCell ref="F61:J61"/>
    <mergeCell ref="A62:C62"/>
    <mergeCell ref="F62:J62"/>
    <mergeCell ref="A64:D64"/>
    <mergeCell ref="A78:K82"/>
  </mergeCells>
  <hyperlinks>
    <hyperlink r:id="rId1" ref="D5"/>
    <hyperlink r:id="rId1" ref="D76"/>
  </hyperlink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1" scale="72" useFirstPageNumber="0" usePrinterDefaults="1" verticalDpi="600"/>
  <headerFooter/>
  <drawing r:id="rId3"/>
  <legacyDrawing r:id="rId4"/>
  <extLst>
    <ext xmlns:x14="http://schemas.microsoft.com/office/spreadsheetml/2009/9/main" uri="{CCE6A557-97BC-4b89-ADB6-D9C93CAAB3DF}">
      <x14:dataValidations xmlns:xm="http://schemas.microsoft.com/office/excel/2006/main" count="1" disablePrompts="0">
        <x14:dataValidation xr:uid="{001E00CC-001F-4AF7-8464-00A200420080}" type="list" allowBlank="1" error="This analysis is for 1-4 unit properties only.  Please select the number of units from the drop down list.  " errorStyle="stop" errorTitle="Please Select Number of Units" imeMode="noControl" operator="between" showDropDown="0" showErrorMessage="1" showInputMessage="1">
          <x14:formula1>
            <xm:f>$M$9:$M$12</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1" summaryRight="1"/>
    <pageSetUpPr autoPageBreaks="1" fitToPage="0"/>
  </sheetPr>
  <sheetViews>
    <sheetView workbookViewId="0" zoomScale="100">
      <selection activeCell="D9" activeCellId="0" sqref="D9"/>
    </sheetView>
  </sheetViews>
  <sheetFormatPr baseColWidth="8" customHeight="1" defaultRowHeight="15"/>
  <cols>
    <col bestFit="1" customWidth="1" min="1" max="1" style="1" width="18"/>
    <col bestFit="1" customWidth="1" min="2" max="2" style="1" width="19.855499999999999"/>
    <col bestFit="1" customWidth="1" min="3" max="3" style="1" width="17.2852"/>
    <col bestFit="1" customWidth="1" min="4" max="4" style="1" width="8.1406200000000002"/>
    <col bestFit="1" customWidth="1" min="5" max="5" style="1" width="10.855499999999999"/>
    <col bestFit="1" customWidth="1" min="6" max="6" style="1" width="4"/>
    <col bestFit="1" customWidth="1" min="7" max="7" style="1" width="10.855499999999999"/>
    <col bestFit="1" customWidth="1" min="8" max="8" style="1" width="1.85547"/>
    <col bestFit="1" customWidth="1" min="9" max="9" style="1" width="12.710900000000001"/>
    <col bestFit="1" customWidth="1" min="10" max="10" style="1" width="5.4257799999999996"/>
    <col bestFit="1" customWidth="1" min="11" max="11" style="1" width="6.5703100000000001"/>
    <col bestFit="1" customWidth="1" min="12" max="257" style="1" width="9.1406200000000002"/>
  </cols>
  <sheetData>
    <row r="1" ht="18.75">
      <c r="A1" s="52" t="s">
        <v>49</v>
      </c>
      <c r="B1" s="8"/>
      <c r="C1" s="53" t="str">
        <f>Inputs!D20</f>
        <v xml:space="preserve">456 Walter St</v>
      </c>
      <c r="D1" s="49" t="s">
        <v>50</v>
      </c>
      <c r="E1" s="49"/>
      <c r="F1" s="49"/>
      <c r="G1" s="49"/>
      <c r="H1" s="49"/>
      <c r="I1" s="49"/>
      <c r="J1" s="8"/>
      <c r="K1" s="8"/>
    </row>
    <row r="2" ht="15">
      <c r="A2" s="8"/>
      <c r="B2" s="8"/>
      <c r="C2" s="8"/>
      <c r="D2" s="8"/>
      <c r="E2" s="8"/>
      <c r="F2" s="8"/>
      <c r="G2" s="8"/>
      <c r="H2" s="8"/>
      <c r="I2" s="8"/>
      <c r="J2" s="8"/>
      <c r="K2" s="8"/>
    </row>
    <row r="3" ht="16.5">
      <c r="A3" s="54" t="s">
        <v>51</v>
      </c>
      <c r="B3" s="8"/>
      <c r="C3" s="55">
        <f>Inputs!D21</f>
        <v>1</v>
      </c>
      <c r="D3" s="8"/>
      <c r="E3" s="8"/>
      <c r="F3" s="8"/>
      <c r="G3" s="8"/>
      <c r="H3" s="8"/>
      <c r="I3" s="8"/>
      <c r="J3" s="8"/>
      <c r="K3" s="8"/>
    </row>
    <row r="4" ht="15">
      <c r="A4" s="8"/>
      <c r="B4" s="8"/>
      <c r="C4" s="8"/>
      <c r="D4" s="8"/>
      <c r="E4" s="8"/>
      <c r="F4" s="8"/>
      <c r="G4" s="8"/>
      <c r="H4" s="8"/>
      <c r="I4" s="8"/>
      <c r="J4" s="8"/>
      <c r="K4" s="8"/>
    </row>
    <row r="5" ht="18.75">
      <c r="A5" s="52" t="s">
        <v>52</v>
      </c>
      <c r="B5" s="8"/>
      <c r="C5" s="8"/>
      <c r="D5" s="8"/>
      <c r="E5" s="56" t="s">
        <v>53</v>
      </c>
      <c r="F5" s="56"/>
      <c r="G5" s="56"/>
      <c r="H5" s="8"/>
      <c r="I5" s="57">
        <f>Inputs!D25</f>
        <v>300000</v>
      </c>
      <c r="J5" s="8"/>
      <c r="K5" s="8"/>
    </row>
    <row r="6" ht="16.5">
      <c r="A6" s="58" t="s">
        <v>11</v>
      </c>
      <c r="B6" s="8"/>
      <c r="C6" s="57">
        <f>Inputs!D23</f>
        <v>250000</v>
      </c>
      <c r="D6" s="8"/>
      <c r="E6" s="8" t="s">
        <v>54</v>
      </c>
      <c r="F6" s="8"/>
      <c r="G6" s="8"/>
      <c r="H6" s="8"/>
      <c r="I6" s="59">
        <v>0</v>
      </c>
      <c r="J6" s="8"/>
      <c r="K6" s="8"/>
    </row>
    <row r="7" ht="18.75">
      <c r="A7" s="58" t="s">
        <v>27</v>
      </c>
      <c r="B7" s="58"/>
      <c r="C7" s="57">
        <f>Inputs!D36</f>
        <v>2000</v>
      </c>
      <c r="D7" s="8"/>
      <c r="E7" s="52" t="s">
        <v>55</v>
      </c>
      <c r="F7" s="8"/>
      <c r="G7" s="8"/>
      <c r="H7" s="8"/>
      <c r="I7" s="60">
        <f>I5-I6</f>
        <v>300000</v>
      </c>
      <c r="J7" s="8"/>
      <c r="K7" s="8"/>
    </row>
    <row r="8" ht="16.5">
      <c r="A8" s="58" t="s">
        <v>56</v>
      </c>
      <c r="B8" s="58"/>
      <c r="C8" s="59">
        <f>Inputs!D24</f>
        <v>25000</v>
      </c>
      <c r="D8" s="8"/>
      <c r="E8" s="8"/>
      <c r="F8" s="8"/>
      <c r="G8" s="8"/>
      <c r="H8" s="8"/>
      <c r="I8" s="8"/>
      <c r="J8" s="8"/>
      <c r="K8" s="8"/>
    </row>
    <row r="9" ht="18.75">
      <c r="A9" s="52" t="s">
        <v>57</v>
      </c>
      <c r="B9" s="58"/>
      <c r="C9" s="61">
        <f>SUM(C6:C8)</f>
        <v>277000</v>
      </c>
      <c r="D9" s="8"/>
      <c r="E9" s="8"/>
      <c r="F9" s="8"/>
      <c r="G9" s="8"/>
      <c r="H9" s="8"/>
      <c r="I9" s="8"/>
      <c r="J9" s="8"/>
      <c r="K9" s="8"/>
    </row>
    <row r="10" ht="15.75">
      <c r="A10" s="8"/>
      <c r="B10" s="8"/>
      <c r="C10" s="8"/>
      <c r="D10" s="8"/>
      <c r="E10" s="8"/>
      <c r="F10" s="8"/>
      <c r="G10" s="8"/>
      <c r="H10" s="8"/>
      <c r="I10" s="8"/>
      <c r="J10" s="8"/>
      <c r="K10" s="8"/>
    </row>
    <row r="11" ht="18.75">
      <c r="A11" s="52" t="s">
        <v>58</v>
      </c>
      <c r="B11" s="8"/>
      <c r="C11" s="8"/>
      <c r="D11" s="8"/>
      <c r="E11" s="8"/>
      <c r="F11" s="8"/>
      <c r="G11" s="8"/>
      <c r="H11" s="8"/>
      <c r="I11" s="8"/>
      <c r="J11" s="8"/>
      <c r="K11" s="8"/>
    </row>
    <row r="12" ht="16.5">
      <c r="A12" s="62" t="s">
        <v>59</v>
      </c>
      <c r="B12" s="58"/>
      <c r="C12" s="58"/>
      <c r="D12" s="58"/>
      <c r="E12" s="58"/>
      <c r="F12" s="58"/>
      <c r="G12" s="58"/>
      <c r="H12" s="58"/>
      <c r="I12" s="58"/>
      <c r="J12" s="8"/>
      <c r="K12" s="8"/>
    </row>
    <row r="13" ht="16.5">
      <c r="A13" s="58" t="s">
        <v>60</v>
      </c>
      <c r="B13" s="58"/>
      <c r="C13" s="63">
        <f>Inputs!D43*12</f>
        <v>24000</v>
      </c>
      <c r="D13" s="58"/>
      <c r="E13" s="64">
        <f>Inputs!D43</f>
        <v>2000</v>
      </c>
      <c r="F13" s="65" t="s">
        <v>61</v>
      </c>
      <c r="G13" s="65"/>
      <c r="H13" s="65"/>
      <c r="I13" s="65"/>
      <c r="J13" s="8"/>
      <c r="K13" s="8"/>
    </row>
    <row r="14" ht="16.5">
      <c r="A14" s="58" t="s">
        <v>62</v>
      </c>
      <c r="B14" s="66">
        <f>Inputs!D45</f>
        <v>5.0000000000000003e-02</v>
      </c>
      <c r="C14" s="67">
        <f>-C13*Inputs!D45</f>
        <v>-1200</v>
      </c>
      <c r="D14" s="58"/>
      <c r="E14" s="58"/>
      <c r="F14" s="58"/>
      <c r="G14" s="58"/>
      <c r="H14" s="58"/>
      <c r="I14" s="58"/>
      <c r="J14" s="8"/>
      <c r="K14" s="8"/>
    </row>
    <row r="15" ht="16.5">
      <c r="A15" s="54" t="s">
        <v>63</v>
      </c>
      <c r="B15" s="54"/>
      <c r="C15" s="68">
        <f>SUM(C13:C14)</f>
        <v>22800</v>
      </c>
      <c r="D15" s="58"/>
      <c r="E15" s="58"/>
      <c r="F15" s="58"/>
      <c r="G15" s="58"/>
      <c r="H15" s="58"/>
      <c r="I15" s="58"/>
      <c r="J15" s="8"/>
      <c r="K15" s="8"/>
    </row>
    <row r="16" ht="16.5">
      <c r="A16" s="58"/>
      <c r="B16" s="58"/>
      <c r="C16" s="63"/>
      <c r="D16" s="58"/>
      <c r="E16" s="58"/>
      <c r="F16" s="58"/>
      <c r="G16" s="58"/>
      <c r="H16" s="58"/>
      <c r="I16" s="58"/>
      <c r="J16" s="8"/>
      <c r="K16" s="8"/>
    </row>
    <row r="17" ht="16.5">
      <c r="A17" s="62" t="s">
        <v>64</v>
      </c>
      <c r="B17" s="58"/>
      <c r="C17" s="63"/>
      <c r="D17" s="58"/>
      <c r="E17" s="58" t="s">
        <v>65</v>
      </c>
      <c r="F17" s="58"/>
      <c r="G17" s="58"/>
      <c r="H17" s="58"/>
      <c r="I17" s="58"/>
      <c r="J17" s="8"/>
      <c r="K17" s="8"/>
    </row>
    <row r="18" ht="16.5">
      <c r="A18" s="58" t="s">
        <v>37</v>
      </c>
      <c r="B18" s="58"/>
      <c r="C18" s="69">
        <f>-Inputs!D40</f>
        <v>0</v>
      </c>
      <c r="D18" s="58"/>
      <c r="E18" s="70">
        <f>Inputs!F40</f>
        <v>0</v>
      </c>
      <c r="F18" s="70"/>
      <c r="G18" s="70"/>
      <c r="H18" s="70"/>
      <c r="I18" s="70"/>
      <c r="J18" s="70"/>
      <c r="K18" s="8"/>
    </row>
    <row r="19" ht="16.5">
      <c r="A19" s="58" t="s">
        <v>38</v>
      </c>
      <c r="B19" s="58"/>
      <c r="C19" s="69">
        <f>-Inputs!D41</f>
        <v>0</v>
      </c>
      <c r="D19" s="58"/>
      <c r="E19" s="70">
        <f>Inputs!F41</f>
        <v>0</v>
      </c>
      <c r="F19" s="70"/>
      <c r="G19" s="70"/>
      <c r="H19" s="70"/>
      <c r="I19" s="70"/>
      <c r="J19" s="70"/>
      <c r="K19" s="8"/>
    </row>
    <row r="20" ht="16.5">
      <c r="A20" s="58" t="s">
        <v>39</v>
      </c>
      <c r="B20" s="58"/>
      <c r="C20" s="69">
        <f>-Inputs!D42</f>
        <v>0</v>
      </c>
      <c r="D20" s="58"/>
      <c r="E20" s="70">
        <f>Inputs!F42</f>
        <v>0</v>
      </c>
      <c r="F20" s="70"/>
      <c r="G20" s="70"/>
      <c r="H20" s="70"/>
      <c r="I20" s="70"/>
      <c r="J20" s="70"/>
      <c r="K20" s="8"/>
    </row>
    <row r="21" ht="16.5">
      <c r="A21" s="58" t="s">
        <v>41</v>
      </c>
      <c r="B21" s="58"/>
      <c r="C21" s="69">
        <f>-Inputs!D43</f>
        <v>-2000</v>
      </c>
      <c r="D21" s="58"/>
      <c r="E21" s="70">
        <f>Inputs!F43</f>
        <v>0</v>
      </c>
      <c r="F21" s="70"/>
      <c r="G21" s="70"/>
      <c r="H21" s="70"/>
      <c r="I21" s="70"/>
      <c r="J21" s="70"/>
      <c r="K21" s="8"/>
    </row>
    <row r="22" ht="16.5">
      <c r="A22" s="58" t="s">
        <v>43</v>
      </c>
      <c r="B22" s="58"/>
      <c r="C22" s="69">
        <f>-Inputs!D44</f>
        <v>0</v>
      </c>
      <c r="D22" s="58"/>
      <c r="E22" s="70">
        <f>Inputs!F44</f>
        <v>0</v>
      </c>
      <c r="F22" s="70"/>
      <c r="G22" s="70"/>
      <c r="H22" s="70"/>
      <c r="I22" s="70"/>
      <c r="J22" s="70"/>
      <c r="K22" s="8"/>
    </row>
    <row r="23" ht="16.5">
      <c r="A23" s="58" t="s">
        <v>66</v>
      </c>
      <c r="B23" s="58"/>
      <c r="C23" s="69">
        <f>-Inputs!D45</f>
        <v>-5.0000000000000003e-02</v>
      </c>
      <c r="D23" s="58"/>
      <c r="E23" s="70">
        <f>Inputs!F45</f>
        <v>0</v>
      </c>
      <c r="F23" s="70"/>
      <c r="G23" s="70"/>
      <c r="H23" s="70"/>
      <c r="I23" s="70"/>
      <c r="J23" s="70"/>
      <c r="K23" s="8"/>
    </row>
    <row r="24" ht="16.5">
      <c r="A24" s="58" t="s">
        <v>67</v>
      </c>
      <c r="B24" s="58"/>
      <c r="C24" s="69">
        <f>-Inputs!D46</f>
        <v>0</v>
      </c>
      <c r="D24" s="58"/>
      <c r="E24" s="70">
        <f>Inputs!F46</f>
        <v>0</v>
      </c>
      <c r="F24" s="70"/>
      <c r="G24" s="70"/>
      <c r="H24" s="70"/>
      <c r="I24" s="70"/>
      <c r="J24" s="70"/>
      <c r="K24" s="8"/>
    </row>
    <row r="25" ht="16.5">
      <c r="A25" s="58" t="s">
        <v>68</v>
      </c>
      <c r="B25" s="58"/>
      <c r="C25" s="69">
        <f>-Inputs!D47</f>
        <v>0</v>
      </c>
      <c r="D25" s="58"/>
      <c r="E25" s="70" t="str">
        <f>Inputs!F47</f>
        <v xml:space="preserve">Comments/Footnotes On Expenses</v>
      </c>
      <c r="F25" s="70"/>
      <c r="G25" s="70"/>
      <c r="H25" s="70"/>
      <c r="I25" s="70"/>
      <c r="J25" s="70"/>
      <c r="K25" s="8"/>
    </row>
    <row r="26" ht="16.5">
      <c r="A26" s="58" t="s">
        <v>69</v>
      </c>
      <c r="B26" s="58"/>
      <c r="C26" s="69">
        <f>-Inputs!D48</f>
        <v>-1200</v>
      </c>
      <c r="D26" s="58"/>
      <c r="E26" s="70">
        <f>Inputs!F48</f>
        <v>0</v>
      </c>
      <c r="F26" s="70"/>
      <c r="G26" s="70"/>
      <c r="H26" s="70"/>
      <c r="I26" s="70"/>
      <c r="J26" s="70"/>
      <c r="K26" s="8"/>
    </row>
    <row r="27" ht="16.5">
      <c r="A27" s="58" t="s">
        <v>70</v>
      </c>
      <c r="B27" s="58"/>
      <c r="C27" s="69">
        <f>-Inputs!D49</f>
        <v>-800</v>
      </c>
      <c r="D27" s="58"/>
      <c r="E27" s="70">
        <f>Inputs!F49</f>
        <v>0</v>
      </c>
      <c r="F27" s="70"/>
      <c r="G27" s="70"/>
      <c r="H27" s="70"/>
      <c r="I27" s="70"/>
      <c r="J27" s="70"/>
      <c r="K27" s="8"/>
    </row>
    <row r="28" ht="16.5">
      <c r="A28" s="58" t="str">
        <f>Inputs!A50</f>
        <v xml:space="preserve">Property Management</v>
      </c>
      <c r="B28" s="58"/>
      <c r="C28" s="69">
        <f>-Inputs!D50</f>
        <v>-2400</v>
      </c>
      <c r="D28" s="58"/>
      <c r="E28" s="70">
        <f>Inputs!F50</f>
        <v>0</v>
      </c>
      <c r="F28" s="70"/>
      <c r="G28" s="70"/>
      <c r="H28" s="70"/>
      <c r="I28" s="70"/>
      <c r="J28" s="70"/>
      <c r="K28" s="8"/>
    </row>
    <row r="29" ht="16.5">
      <c r="A29" s="58" t="str">
        <f>Inputs!A51</f>
        <v xml:space="preserve">Repairs and Maintenance</v>
      </c>
      <c r="B29" s="58"/>
      <c r="C29" s="69">
        <f>-Inputs!D51</f>
        <v>-1200</v>
      </c>
      <c r="D29" s="58"/>
      <c r="E29" s="70">
        <f>Inputs!F51</f>
        <v>0</v>
      </c>
      <c r="F29" s="70"/>
      <c r="G29" s="70"/>
      <c r="H29" s="70"/>
      <c r="I29" s="70"/>
      <c r="J29" s="70"/>
      <c r="K29" s="8"/>
    </row>
    <row r="30" ht="16.5">
      <c r="A30" s="58" t="str">
        <f>Inputs!A52</f>
        <v xml:space="preserve">Utilities (If paid by owner) </v>
      </c>
      <c r="B30" s="58"/>
      <c r="C30" s="69">
        <f>-Inputs!D52</f>
        <v>0</v>
      </c>
      <c r="D30" s="58"/>
      <c r="E30" s="70">
        <f>Inputs!F52</f>
        <v>0</v>
      </c>
      <c r="F30" s="70"/>
      <c r="G30" s="70"/>
      <c r="H30" s="70"/>
      <c r="I30" s="70"/>
      <c r="J30" s="70"/>
      <c r="K30" s="8"/>
    </row>
    <row r="31" ht="16.5">
      <c r="A31" s="58" t="str">
        <f>Inputs!A53</f>
        <v xml:space="preserve"> - Water and Sewer</v>
      </c>
      <c r="B31" s="58"/>
      <c r="C31" s="69">
        <f>-Inputs!D53</f>
        <v>-400</v>
      </c>
      <c r="D31" s="58"/>
      <c r="E31" s="70">
        <f>Inputs!F53</f>
        <v>0</v>
      </c>
      <c r="F31" s="70"/>
      <c r="G31" s="70"/>
      <c r="H31" s="70"/>
      <c r="I31" s="70"/>
      <c r="J31" s="70"/>
      <c r="K31" s="8"/>
    </row>
    <row r="32" ht="16.5">
      <c r="A32" s="58" t="str">
        <f>Inputs!A54</f>
        <v xml:space="preserve"> - Trash</v>
      </c>
      <c r="B32" s="58"/>
      <c r="C32" s="69">
        <f>-Inputs!D54</f>
        <v>-200</v>
      </c>
      <c r="D32" s="58"/>
      <c r="E32" s="70">
        <f>Inputs!F54</f>
        <v>0</v>
      </c>
      <c r="F32" s="70"/>
      <c r="G32" s="70"/>
      <c r="H32" s="70"/>
      <c r="I32" s="70"/>
      <c r="J32" s="70"/>
      <c r="K32" s="8"/>
    </row>
    <row r="33" ht="16.5">
      <c r="A33" s="54" t="s">
        <v>71</v>
      </c>
      <c r="B33" s="58"/>
      <c r="C33" s="71">
        <f>SUM(C18:C32)</f>
        <v>-8200.0499999999993</v>
      </c>
      <c r="D33" s="58"/>
      <c r="E33" s="58"/>
      <c r="F33" s="58"/>
      <c r="G33" s="58"/>
      <c r="H33" s="58"/>
      <c r="I33" s="58"/>
      <c r="J33" s="8"/>
      <c r="K33" s="8"/>
    </row>
    <row r="34" ht="16.5">
      <c r="A34" s="58"/>
      <c r="B34" s="58"/>
      <c r="C34" s="63"/>
      <c r="D34" s="58"/>
      <c r="E34" s="58"/>
      <c r="F34" s="58"/>
      <c r="G34" s="58"/>
      <c r="H34" s="58"/>
      <c r="I34" s="58"/>
      <c r="J34" s="8"/>
      <c r="K34" s="8"/>
    </row>
    <row r="35" ht="16.5">
      <c r="A35" s="54" t="s">
        <v>72</v>
      </c>
      <c r="B35" s="58"/>
      <c r="C35" s="68">
        <f>C15+C33</f>
        <v>14599.950000000001</v>
      </c>
      <c r="D35" s="58"/>
      <c r="E35" s="58"/>
      <c r="F35" s="58"/>
      <c r="G35" s="58"/>
      <c r="H35" s="58"/>
      <c r="I35" s="58"/>
      <c r="J35" s="8"/>
      <c r="K35" s="8"/>
    </row>
    <row r="36" ht="15">
      <c r="A36" s="8"/>
      <c r="B36" s="8"/>
      <c r="C36" s="8"/>
      <c r="D36" s="8"/>
      <c r="E36" s="8"/>
      <c r="F36" s="8"/>
      <c r="G36" s="8"/>
      <c r="H36" s="8"/>
      <c r="I36" s="8"/>
      <c r="J36" s="8"/>
      <c r="K36" s="8"/>
    </row>
    <row r="37" ht="16.5">
      <c r="A37" s="58" t="s">
        <v>73</v>
      </c>
      <c r="B37" s="8"/>
      <c r="C37" s="72" t="s">
        <v>74</v>
      </c>
      <c r="D37" s="8"/>
      <c r="E37" s="73" t="s">
        <v>75</v>
      </c>
      <c r="F37" s="73"/>
      <c r="G37" s="73"/>
      <c r="H37" s="73"/>
      <c r="I37" s="73"/>
      <c r="J37" s="73"/>
      <c r="K37" s="73"/>
    </row>
    <row r="38" ht="15.75">
      <c r="A38" s="8"/>
      <c r="B38" s="8"/>
      <c r="C38" s="8"/>
      <c r="D38" s="8"/>
      <c r="E38" s="8"/>
      <c r="F38" s="8"/>
      <c r="G38" s="8"/>
      <c r="H38" s="8"/>
      <c r="I38" s="8"/>
      <c r="J38" s="8"/>
      <c r="K38" s="8"/>
    </row>
    <row r="39" ht="18.75">
      <c r="A39" s="52" t="s">
        <v>76</v>
      </c>
      <c r="B39" s="74"/>
      <c r="C39" s="75">
        <f>C35</f>
        <v>14599.950000000001</v>
      </c>
      <c r="D39" s="8"/>
      <c r="E39" s="8"/>
      <c r="F39" s="8"/>
      <c r="G39" s="8"/>
      <c r="H39" s="8"/>
      <c r="I39" s="8"/>
      <c r="J39" s="8"/>
      <c r="K39" s="8"/>
    </row>
    <row r="40" ht="15.75">
      <c r="A40" s="8"/>
      <c r="B40" s="8"/>
      <c r="C40" s="8"/>
      <c r="D40" s="8"/>
      <c r="E40" s="8"/>
      <c r="F40" s="8"/>
      <c r="G40" s="8"/>
      <c r="H40" s="8"/>
      <c r="I40" s="8"/>
      <c r="J40" s="8"/>
      <c r="K40" s="8"/>
    </row>
    <row r="41" ht="18.75">
      <c r="A41" s="56" t="s">
        <v>77</v>
      </c>
      <c r="B41" s="49"/>
      <c r="C41" s="76">
        <f>C39/C9</f>
        <v>5.2707400722021666e-02</v>
      </c>
      <c r="D41" s="8"/>
      <c r="E41" s="73">
        <f>C39</f>
        <v>14599.950000000001</v>
      </c>
      <c r="F41" s="77" t="s">
        <v>78</v>
      </c>
      <c r="G41" s="73">
        <f>C9</f>
        <v>277000</v>
      </c>
      <c r="H41" s="78" t="s">
        <v>79</v>
      </c>
      <c r="I41" s="79">
        <f>C41</f>
        <v>5.2707400722021666e-02</v>
      </c>
      <c r="J41" s="8"/>
      <c r="K41" s="8"/>
    </row>
    <row r="42" ht="15.75">
      <c r="A42" s="8"/>
      <c r="B42" s="8"/>
      <c r="C42" s="8"/>
      <c r="D42" s="8"/>
      <c r="E42" s="8"/>
      <c r="F42" s="8"/>
      <c r="G42" s="8"/>
      <c r="H42" s="8"/>
      <c r="I42" s="8"/>
      <c r="J42" s="8"/>
      <c r="K42" s="8"/>
    </row>
    <row r="43" ht="18.75">
      <c r="A43" s="52" t="s">
        <v>80</v>
      </c>
      <c r="B43" s="8"/>
      <c r="C43" s="76">
        <f>C35/C9</f>
        <v>5.2707400722021666e-02</v>
      </c>
      <c r="D43" s="8"/>
      <c r="E43" s="73">
        <f>C35</f>
        <v>14599.950000000001</v>
      </c>
      <c r="F43" s="77" t="s">
        <v>78</v>
      </c>
      <c r="G43" s="73">
        <f>C9</f>
        <v>277000</v>
      </c>
      <c r="H43" s="80" t="s">
        <v>79</v>
      </c>
      <c r="I43" s="79">
        <f>C43</f>
        <v>5.2707400722021666e-02</v>
      </c>
      <c r="J43" s="8"/>
      <c r="K43" s="8"/>
    </row>
    <row r="44" ht="18.75">
      <c r="A44" s="52"/>
      <c r="B44" s="8"/>
      <c r="C44" s="81"/>
      <c r="D44" s="8"/>
      <c r="E44" s="82"/>
      <c r="F44" s="83"/>
      <c r="G44" s="82"/>
      <c r="H44" s="10"/>
      <c r="I44" s="84"/>
      <c r="J44" s="8"/>
      <c r="K44" s="8"/>
    </row>
    <row r="45" ht="18.75">
      <c r="A45" s="52" t="s">
        <v>81</v>
      </c>
      <c r="B45" s="8"/>
      <c r="C45" s="76">
        <f>C39/I5</f>
        <v>4.8666500000000001e-02</v>
      </c>
      <c r="D45" s="8"/>
      <c r="E45" s="73">
        <f>C39</f>
        <v>14599.950000000001</v>
      </c>
      <c r="F45" s="77" t="s">
        <v>78</v>
      </c>
      <c r="G45" s="73">
        <f>I5</f>
        <v>300000</v>
      </c>
      <c r="H45" s="80" t="s">
        <v>79</v>
      </c>
      <c r="I45" s="79">
        <f>C45</f>
        <v>4.8666500000000001e-02</v>
      </c>
      <c r="J45" s="8"/>
      <c r="K45" s="8"/>
    </row>
    <row r="46" ht="9" customHeight="1">
      <c r="A46" s="8"/>
      <c r="B46" s="8"/>
      <c r="C46" s="8"/>
      <c r="D46" s="8"/>
      <c r="E46" s="8"/>
      <c r="F46" s="8"/>
      <c r="G46" s="8"/>
      <c r="H46" s="8"/>
      <c r="I46" s="8"/>
      <c r="J46" s="8"/>
      <c r="K46" s="8"/>
    </row>
    <row r="47" ht="9" customHeight="1">
      <c r="A47" s="8"/>
      <c r="B47" s="8"/>
      <c r="C47" s="8"/>
      <c r="D47" s="8"/>
      <c r="E47" s="8"/>
      <c r="F47" s="8"/>
      <c r="G47" s="8"/>
      <c r="H47" s="8"/>
      <c r="I47" s="8"/>
      <c r="J47" s="8"/>
      <c r="K47" s="8"/>
    </row>
    <row r="48" ht="9" customHeight="1">
      <c r="A48" s="8"/>
      <c r="B48" s="8"/>
      <c r="C48" s="8"/>
      <c r="D48" s="8"/>
      <c r="E48" s="8"/>
      <c r="F48" s="8"/>
      <c r="G48" s="8"/>
      <c r="H48" s="8"/>
      <c r="I48" s="8"/>
      <c r="J48" s="8"/>
      <c r="K48" s="8"/>
    </row>
    <row r="49" ht="9" customHeight="1">
      <c r="A49" s="8"/>
      <c r="B49" s="8"/>
      <c r="C49" s="8"/>
      <c r="D49" s="8"/>
      <c r="E49" s="8"/>
      <c r="F49" s="8"/>
      <c r="G49" s="8"/>
      <c r="H49" s="8"/>
      <c r="I49" s="8"/>
      <c r="J49" s="8"/>
      <c r="K49" s="8"/>
    </row>
    <row r="50" ht="9" customHeight="1">
      <c r="A50" s="8"/>
      <c r="B50" s="8"/>
      <c r="C50" s="8"/>
      <c r="D50" s="8"/>
      <c r="E50" s="8"/>
      <c r="F50" s="8"/>
      <c r="G50" s="8"/>
      <c r="H50" s="8"/>
      <c r="I50" s="8"/>
      <c r="J50" s="8"/>
      <c r="K50" s="8"/>
    </row>
    <row r="51" ht="9" customHeight="1">
      <c r="A51" s="8"/>
      <c r="B51" s="8"/>
      <c r="C51" s="8"/>
      <c r="D51" s="8"/>
      <c r="E51" s="8"/>
      <c r="F51" s="8"/>
      <c r="G51" s="8"/>
      <c r="H51" s="8"/>
      <c r="I51" s="8"/>
      <c r="J51" s="8"/>
      <c r="K51" s="8"/>
    </row>
    <row r="52" ht="24.800000000000001" customHeight="1">
      <c r="A52" s="8"/>
      <c r="B52" s="8"/>
      <c r="C52" s="3" t="s">
        <v>0</v>
      </c>
      <c r="D52" s="8"/>
      <c r="E52" s="8"/>
      <c r="F52" s="8"/>
      <c r="G52" s="8"/>
      <c r="H52" s="8"/>
      <c r="I52" s="8"/>
      <c r="J52" s="8"/>
      <c r="K52" s="8"/>
    </row>
    <row r="53" ht="9" customHeight="1">
      <c r="A53" s="51" t="str">
        <f>Inputs!A78</f>
        <v xml:space="preserve">This sheet is for informational purposes only. The figures included in this worksheet are entirely dependent on the information that you input. All information is for preliminary analysis and calculations only.  </v>
      </c>
      <c r="B53" s="51"/>
      <c r="C53" s="51"/>
      <c r="D53" s="51"/>
      <c r="E53" s="51"/>
      <c r="F53" s="51"/>
      <c r="G53" s="51"/>
      <c r="H53" s="51"/>
      <c r="I53" s="51"/>
      <c r="J53" s="51"/>
      <c r="K53" s="51"/>
    </row>
    <row r="54" ht="15">
      <c r="A54" s="51"/>
      <c r="B54" s="51"/>
      <c r="C54" s="51"/>
      <c r="D54" s="51"/>
      <c r="E54" s="51"/>
      <c r="F54" s="51"/>
      <c r="G54" s="51"/>
      <c r="H54" s="51"/>
      <c r="I54" s="51"/>
      <c r="J54" s="51"/>
      <c r="K54" s="51"/>
    </row>
    <row r="55" ht="15">
      <c r="A55" s="51"/>
      <c r="B55" s="51"/>
      <c r="C55" s="51"/>
      <c r="D55" s="51"/>
      <c r="E55" s="51"/>
      <c r="F55" s="51"/>
      <c r="G55" s="51"/>
      <c r="H55" s="51"/>
      <c r="I55" s="51"/>
      <c r="J55" s="51"/>
      <c r="K55" s="51"/>
    </row>
    <row r="56" ht="15">
      <c r="A56" s="51"/>
      <c r="B56" s="51"/>
      <c r="C56" s="51"/>
      <c r="D56" s="51"/>
      <c r="E56" s="51"/>
      <c r="F56" s="51"/>
      <c r="G56" s="51"/>
      <c r="H56" s="51"/>
      <c r="I56" s="51"/>
      <c r="J56" s="51"/>
      <c r="K56" s="51"/>
    </row>
    <row r="57" ht="15">
      <c r="A57" s="51"/>
      <c r="B57" s="51"/>
      <c r="C57" s="51"/>
      <c r="D57" s="51"/>
      <c r="E57" s="51"/>
      <c r="F57" s="51"/>
      <c r="G57" s="51"/>
      <c r="H57" s="51"/>
      <c r="I57" s="51"/>
      <c r="J57" s="51"/>
      <c r="K57" s="51"/>
    </row>
  </sheetData>
  <mergeCells count="18">
    <mergeCell ref="D1:I1"/>
    <mergeCell ref="E5:G5"/>
    <mergeCell ref="E18:J18"/>
    <mergeCell ref="E19:J19"/>
    <mergeCell ref="E20:J20"/>
    <mergeCell ref="E21:J21"/>
    <mergeCell ref="E22:J22"/>
    <mergeCell ref="E23:J23"/>
    <mergeCell ref="E24:J24"/>
    <mergeCell ref="E25:J25"/>
    <mergeCell ref="E26:J26"/>
    <mergeCell ref="E27:J27"/>
    <mergeCell ref="E28:J28"/>
    <mergeCell ref="E29:J29"/>
    <mergeCell ref="E30:J30"/>
    <mergeCell ref="E31:J31"/>
    <mergeCell ref="E32:J32"/>
    <mergeCell ref="E37:K37"/>
  </mergeCells>
  <hyperlinks>
    <hyperlink r:id="rId1" ref="C52"/>
  </hyperlink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1" scale="78" useFirstPageNumber="0" usePrinterDefaults="1" verticalDpi="600"/>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1" summaryRight="1"/>
    <pageSetUpPr autoPageBreaks="1" fitToPage="0"/>
  </sheetPr>
  <sheetViews>
    <sheetView workbookViewId="0" zoomScale="100">
      <selection activeCell="D2" activeCellId="0" sqref="D2"/>
    </sheetView>
  </sheetViews>
  <sheetFormatPr baseColWidth="8" customHeight="1" defaultRowHeight="15"/>
  <cols>
    <col bestFit="1" customWidth="1" min="1" max="1" style="1" width="18"/>
    <col bestFit="1" customWidth="1" min="2" max="2" style="1" width="19.855499999999999"/>
    <col bestFit="1" customWidth="1" min="3" max="3" style="1" width="17.2852"/>
    <col bestFit="1" customWidth="1" min="4" max="4" style="1" width="8.1406200000000002"/>
    <col bestFit="1" customWidth="1" min="5" max="5" style="1" width="10.855499999999999"/>
    <col bestFit="1" customWidth="1" min="6" max="6" style="1" width="4"/>
    <col bestFit="1" customWidth="1" min="7" max="7" style="1" width="10.855499999999999"/>
    <col bestFit="1" customWidth="1" min="8" max="8" style="1" width="1.85547"/>
    <col bestFit="1" customWidth="1" min="9" max="9" style="1" width="16.425799999999999"/>
    <col bestFit="1" customWidth="1" min="10" max="10" style="1" width="2.42578"/>
    <col bestFit="1" customWidth="1" min="11" max="11" style="1" width="6.1406200000000002"/>
    <col bestFit="1" customWidth="1" min="12" max="257" style="1" width="9.1406200000000002"/>
  </cols>
  <sheetData>
    <row r="1" ht="18.75">
      <c r="A1" s="52" t="s">
        <v>49</v>
      </c>
      <c r="B1" s="8"/>
      <c r="C1" s="53" t="str">
        <f>Inputs!D20</f>
        <v xml:space="preserve">456 Walter St</v>
      </c>
      <c r="D1" s="49" t="s">
        <v>82</v>
      </c>
      <c r="E1" s="49"/>
      <c r="F1" s="49"/>
      <c r="G1" s="49"/>
      <c r="H1" s="49"/>
      <c r="I1" s="49"/>
      <c r="J1" s="49"/>
      <c r="K1" s="49"/>
    </row>
    <row r="2" ht="15">
      <c r="A2" s="8"/>
      <c r="B2" s="8"/>
      <c r="C2" s="8"/>
      <c r="D2" s="8"/>
      <c r="E2" s="8"/>
      <c r="F2" s="8"/>
      <c r="G2" s="8"/>
      <c r="H2" s="8"/>
      <c r="I2" s="8"/>
      <c r="J2" s="8"/>
      <c r="K2" s="8"/>
    </row>
    <row r="3" ht="16.5">
      <c r="A3" s="54" t="s">
        <v>51</v>
      </c>
      <c r="B3" s="8"/>
      <c r="C3" s="55">
        <f>Inputs!D21</f>
        <v>1</v>
      </c>
      <c r="D3" s="8"/>
      <c r="E3" s="8"/>
      <c r="F3" s="8"/>
      <c r="G3" s="8"/>
      <c r="H3" s="8"/>
      <c r="I3" s="8"/>
      <c r="J3" s="8"/>
      <c r="K3" s="8"/>
    </row>
    <row r="4" ht="15">
      <c r="A4" s="8"/>
      <c r="B4" s="8"/>
      <c r="C4" s="8"/>
      <c r="D4" s="8"/>
      <c r="E4" s="8"/>
      <c r="F4" s="8"/>
      <c r="G4" s="8"/>
      <c r="H4" s="8"/>
      <c r="I4" s="8"/>
      <c r="J4" s="8"/>
      <c r="K4" s="8"/>
    </row>
    <row r="5" ht="18.75">
      <c r="A5" s="52" t="s">
        <v>52</v>
      </c>
      <c r="B5" s="8"/>
      <c r="C5" s="8"/>
      <c r="D5" s="8"/>
      <c r="E5" s="56" t="s">
        <v>53</v>
      </c>
      <c r="F5" s="56"/>
      <c r="G5" s="56"/>
      <c r="H5" s="8"/>
      <c r="I5" s="57">
        <f>Inputs!D25</f>
        <v>300000</v>
      </c>
      <c r="J5" s="8"/>
      <c r="K5" s="8"/>
    </row>
    <row r="6" ht="16.5">
      <c r="A6" s="58" t="s">
        <v>11</v>
      </c>
      <c r="B6" s="8"/>
      <c r="C6" s="57">
        <f>Inputs!D23</f>
        <v>250000</v>
      </c>
      <c r="D6" s="8"/>
      <c r="E6" s="8" t="s">
        <v>54</v>
      </c>
      <c r="F6" s="8"/>
      <c r="G6" s="8"/>
      <c r="H6" s="8"/>
      <c r="I6" s="85">
        <f>C7</f>
        <v>-212500</v>
      </c>
      <c r="J6" s="8"/>
      <c r="K6" s="8"/>
    </row>
    <row r="7" ht="18.75">
      <c r="A7" s="58" t="s">
        <v>83</v>
      </c>
      <c r="B7" s="8"/>
      <c r="C7" s="86">
        <f>-(C6-(C6*Inputs!D34))</f>
        <v>-212500</v>
      </c>
      <c r="D7" s="8"/>
      <c r="E7" s="52" t="s">
        <v>55</v>
      </c>
      <c r="F7" s="8"/>
      <c r="G7" s="8"/>
      <c r="H7" s="8"/>
      <c r="I7" s="60">
        <f>I5+I6</f>
        <v>87500</v>
      </c>
      <c r="J7" s="8"/>
      <c r="K7" s="8"/>
    </row>
    <row r="8" ht="16.5">
      <c r="A8" s="58" t="s">
        <v>84</v>
      </c>
      <c r="B8" s="8"/>
      <c r="C8" s="57">
        <f>C6+C7</f>
        <v>37500</v>
      </c>
      <c r="D8" s="8"/>
      <c r="E8" s="8"/>
      <c r="F8" s="8"/>
      <c r="G8" s="8"/>
      <c r="H8" s="8"/>
      <c r="I8" s="57"/>
      <c r="J8" s="8"/>
      <c r="K8" s="8"/>
    </row>
    <row r="9" ht="16.5">
      <c r="A9" s="58" t="s">
        <v>27</v>
      </c>
      <c r="B9" s="58"/>
      <c r="C9" s="57">
        <f>Inputs!D36</f>
        <v>2000</v>
      </c>
      <c r="D9" s="8"/>
      <c r="E9" s="8"/>
      <c r="F9" s="8"/>
      <c r="G9" s="8"/>
      <c r="H9" s="8"/>
      <c r="I9" s="8"/>
      <c r="J9" s="8"/>
      <c r="K9" s="8"/>
    </row>
    <row r="10" ht="15.75" customHeight="1">
      <c r="A10" s="58" t="s">
        <v>85</v>
      </c>
      <c r="B10" s="58"/>
      <c r="C10" s="57">
        <f>Inputs!I32</f>
        <v>1240</v>
      </c>
      <c r="D10" s="8"/>
      <c r="E10" s="52"/>
      <c r="F10" s="8"/>
      <c r="G10" s="8"/>
      <c r="H10" s="8"/>
      <c r="I10" s="87"/>
      <c r="J10" s="8"/>
      <c r="K10" s="8"/>
    </row>
    <row r="11" ht="15.75" customHeight="1">
      <c r="A11" s="58" t="s">
        <v>56</v>
      </c>
      <c r="B11" s="58"/>
      <c r="C11" s="59">
        <f>Inputs!D24</f>
        <v>25000</v>
      </c>
      <c r="D11" s="8"/>
      <c r="E11" s="8"/>
      <c r="F11" s="8"/>
      <c r="G11" s="8"/>
      <c r="H11" s="8"/>
      <c r="I11" s="8"/>
      <c r="J11" s="8"/>
      <c r="K11" s="8"/>
    </row>
    <row r="12" ht="18.75">
      <c r="A12" s="52" t="s">
        <v>57</v>
      </c>
      <c r="B12" s="58"/>
      <c r="C12" s="61">
        <f>SUM(C8:C11)</f>
        <v>65740</v>
      </c>
      <c r="D12" s="8"/>
      <c r="E12" s="8"/>
      <c r="F12" s="8"/>
      <c r="G12" s="8"/>
      <c r="H12" s="8"/>
      <c r="I12" s="8"/>
      <c r="J12" s="8"/>
      <c r="K12" s="8"/>
    </row>
    <row r="13" ht="15.75">
      <c r="A13" s="8"/>
      <c r="B13" s="8"/>
      <c r="C13" s="8"/>
      <c r="D13" s="8"/>
      <c r="E13" s="8"/>
      <c r="F13" s="8"/>
      <c r="G13" s="8"/>
      <c r="H13" s="8"/>
      <c r="I13" s="8"/>
      <c r="J13" s="8"/>
      <c r="K13" s="8"/>
    </row>
    <row r="14" ht="18.75">
      <c r="A14" s="52" t="s">
        <v>58</v>
      </c>
      <c r="B14" s="8"/>
      <c r="C14" s="8"/>
      <c r="D14" s="8"/>
      <c r="E14" s="8"/>
      <c r="F14" s="8"/>
      <c r="G14" s="8"/>
      <c r="H14" s="8"/>
      <c r="I14" s="8"/>
      <c r="J14" s="8"/>
      <c r="K14" s="8"/>
    </row>
    <row r="15" ht="15">
      <c r="A15" s="8"/>
      <c r="B15" s="8"/>
      <c r="C15" s="8"/>
      <c r="D15" s="8"/>
      <c r="E15" s="8"/>
      <c r="F15" s="8"/>
      <c r="G15" s="8"/>
      <c r="H15" s="8"/>
      <c r="I15" s="8"/>
      <c r="J15" s="8"/>
      <c r="K15" s="8"/>
    </row>
    <row r="16" ht="16.5">
      <c r="A16" s="62" t="s">
        <v>59</v>
      </c>
      <c r="B16" s="58"/>
      <c r="C16" s="58"/>
      <c r="D16" s="58"/>
      <c r="E16" s="58"/>
      <c r="F16" s="58"/>
      <c r="G16" s="58"/>
      <c r="H16" s="58"/>
      <c r="I16" s="58"/>
      <c r="J16" s="8"/>
      <c r="K16" s="8"/>
    </row>
    <row r="17" ht="16.5">
      <c r="A17" s="58" t="s">
        <v>60</v>
      </c>
      <c r="B17" s="58"/>
      <c r="C17" s="63">
        <f>Inputs!D43*12</f>
        <v>24000</v>
      </c>
      <c r="D17" s="58"/>
      <c r="E17" s="64">
        <f>Inputs!D43</f>
        <v>2000</v>
      </c>
      <c r="F17" s="65" t="s">
        <v>61</v>
      </c>
      <c r="G17" s="65"/>
      <c r="H17" s="65"/>
      <c r="I17" s="65"/>
      <c r="J17" s="8"/>
      <c r="K17" s="8"/>
    </row>
    <row r="18" ht="16.5">
      <c r="A18" s="58" t="s">
        <v>62</v>
      </c>
      <c r="B18" s="66">
        <f>Inputs!D45</f>
        <v>5.0000000000000003e-02</v>
      </c>
      <c r="C18" s="67">
        <f>-C17*Inputs!D45</f>
        <v>-1200</v>
      </c>
      <c r="D18" s="58"/>
      <c r="E18" s="58"/>
      <c r="F18" s="58"/>
      <c r="G18" s="58"/>
      <c r="H18" s="58"/>
      <c r="I18" s="58"/>
      <c r="J18" s="8"/>
      <c r="K18" s="8"/>
    </row>
    <row r="19" ht="16.5">
      <c r="A19" s="54" t="s">
        <v>63</v>
      </c>
      <c r="B19" s="54"/>
      <c r="C19" s="68">
        <f>SUM(C17:C18)</f>
        <v>22800</v>
      </c>
      <c r="D19" s="58"/>
      <c r="E19" s="58"/>
      <c r="F19" s="58"/>
      <c r="G19" s="58"/>
      <c r="H19" s="58"/>
      <c r="I19" s="58"/>
      <c r="J19" s="8"/>
      <c r="K19" s="8"/>
    </row>
    <row r="20" ht="16.5">
      <c r="A20" s="58"/>
      <c r="B20" s="58"/>
      <c r="C20" s="63"/>
      <c r="D20" s="58"/>
      <c r="E20" s="58"/>
      <c r="F20" s="58"/>
      <c r="G20" s="58"/>
      <c r="H20" s="58"/>
      <c r="I20" s="58"/>
      <c r="J20" s="8"/>
      <c r="K20" s="8"/>
    </row>
    <row r="21" ht="16.5">
      <c r="A21" s="62" t="s">
        <v>64</v>
      </c>
      <c r="B21" s="58"/>
      <c r="C21" s="63"/>
      <c r="D21" s="58"/>
      <c r="E21" s="58" t="s">
        <v>65</v>
      </c>
      <c r="F21" s="58"/>
      <c r="G21" s="58"/>
      <c r="H21" s="58"/>
      <c r="I21" s="58"/>
      <c r="J21" s="8"/>
      <c r="K21" s="8"/>
    </row>
    <row r="22" ht="16.5">
      <c r="A22" s="58" t="s">
        <v>37</v>
      </c>
      <c r="B22" s="58"/>
      <c r="C22" s="69">
        <f>-Inputs!D40</f>
        <v>0</v>
      </c>
      <c r="D22" s="58"/>
      <c r="E22" s="70">
        <f>Inputs!F40</f>
        <v>0</v>
      </c>
      <c r="F22" s="70"/>
      <c r="G22" s="70"/>
      <c r="H22" s="70"/>
      <c r="I22" s="70"/>
      <c r="J22" s="70"/>
      <c r="K22" s="8"/>
    </row>
    <row r="23" ht="16.5">
      <c r="A23" s="58" t="s">
        <v>38</v>
      </c>
      <c r="B23" s="58"/>
      <c r="C23" s="69">
        <f>-Inputs!D41</f>
        <v>0</v>
      </c>
      <c r="D23" s="58"/>
      <c r="E23" s="70">
        <f>Inputs!F41</f>
        <v>0</v>
      </c>
      <c r="F23" s="70"/>
      <c r="G23" s="70"/>
      <c r="H23" s="70"/>
      <c r="I23" s="70"/>
      <c r="J23" s="70"/>
      <c r="K23" s="8"/>
    </row>
    <row r="24" ht="16.5">
      <c r="A24" s="58" t="s">
        <v>39</v>
      </c>
      <c r="B24" s="58"/>
      <c r="C24" s="69">
        <f>-Inputs!D42</f>
        <v>0</v>
      </c>
      <c r="D24" s="58"/>
      <c r="E24" s="70">
        <f>Inputs!F42</f>
        <v>0</v>
      </c>
      <c r="F24" s="70"/>
      <c r="G24" s="70"/>
      <c r="H24" s="70"/>
      <c r="I24" s="70"/>
      <c r="J24" s="70"/>
      <c r="K24" s="8"/>
    </row>
    <row r="25" ht="16.5">
      <c r="A25" s="58" t="s">
        <v>41</v>
      </c>
      <c r="B25" s="58"/>
      <c r="C25" s="69">
        <f>-Inputs!D43</f>
        <v>-2000</v>
      </c>
      <c r="D25" s="58"/>
      <c r="E25" s="70">
        <f>Inputs!F43</f>
        <v>0</v>
      </c>
      <c r="F25" s="70"/>
      <c r="G25" s="70"/>
      <c r="H25" s="70"/>
      <c r="I25" s="70"/>
      <c r="J25" s="70"/>
      <c r="K25" s="8"/>
    </row>
    <row r="26" ht="16.5">
      <c r="A26" s="58" t="s">
        <v>43</v>
      </c>
      <c r="B26" s="58"/>
      <c r="C26" s="69">
        <f>-Inputs!D44</f>
        <v>0</v>
      </c>
      <c r="D26" s="58"/>
      <c r="E26" s="70">
        <f>Inputs!F44</f>
        <v>0</v>
      </c>
      <c r="F26" s="70"/>
      <c r="G26" s="70"/>
      <c r="H26" s="70"/>
      <c r="I26" s="70"/>
      <c r="J26" s="70"/>
      <c r="K26" s="8"/>
    </row>
    <row r="27" ht="16.5">
      <c r="A27" s="58" t="s">
        <v>66</v>
      </c>
      <c r="B27" s="58"/>
      <c r="C27" s="69">
        <f>-Inputs!D45</f>
        <v>-5.0000000000000003e-02</v>
      </c>
      <c r="D27" s="58"/>
      <c r="E27" s="70">
        <f>Inputs!F45</f>
        <v>0</v>
      </c>
      <c r="F27" s="70"/>
      <c r="G27" s="70"/>
      <c r="H27" s="70"/>
      <c r="I27" s="70"/>
      <c r="J27" s="70"/>
      <c r="K27" s="8"/>
    </row>
    <row r="28" ht="16.5">
      <c r="A28" s="58" t="s">
        <v>67</v>
      </c>
      <c r="B28" s="58"/>
      <c r="C28" s="69">
        <f>-Inputs!D46</f>
        <v>0</v>
      </c>
      <c r="D28" s="58"/>
      <c r="E28" s="70">
        <f>Inputs!F46</f>
        <v>0</v>
      </c>
      <c r="F28" s="70"/>
      <c r="G28" s="70"/>
      <c r="H28" s="70"/>
      <c r="I28" s="70"/>
      <c r="J28" s="70"/>
      <c r="K28" s="8"/>
    </row>
    <row r="29" ht="16.5">
      <c r="A29" s="58" t="s">
        <v>68</v>
      </c>
      <c r="B29" s="58"/>
      <c r="C29" s="69">
        <f>-Inputs!D47</f>
        <v>0</v>
      </c>
      <c r="D29" s="58"/>
      <c r="E29" s="70" t="str">
        <f>Inputs!F47</f>
        <v xml:space="preserve">Comments/Footnotes On Expenses</v>
      </c>
      <c r="F29" s="70"/>
      <c r="G29" s="70"/>
      <c r="H29" s="70"/>
      <c r="I29" s="70"/>
      <c r="J29" s="70"/>
      <c r="K29" s="8"/>
    </row>
    <row r="30" ht="16.5">
      <c r="A30" s="58" t="s">
        <v>69</v>
      </c>
      <c r="B30" s="58"/>
      <c r="C30" s="69">
        <f>-Inputs!D48</f>
        <v>-1200</v>
      </c>
      <c r="D30" s="58"/>
      <c r="E30" s="70">
        <f>Inputs!F48</f>
        <v>0</v>
      </c>
      <c r="F30" s="70"/>
      <c r="G30" s="70"/>
      <c r="H30" s="70"/>
      <c r="I30" s="70"/>
      <c r="J30" s="70"/>
      <c r="K30" s="8"/>
    </row>
    <row r="31" ht="16.5">
      <c r="A31" s="58" t="s">
        <v>70</v>
      </c>
      <c r="B31" s="58"/>
      <c r="C31" s="69">
        <f>-Inputs!D49</f>
        <v>-800</v>
      </c>
      <c r="D31" s="58"/>
      <c r="E31" s="70">
        <f>Inputs!F49</f>
        <v>0</v>
      </c>
      <c r="F31" s="70"/>
      <c r="G31" s="70"/>
      <c r="H31" s="70"/>
      <c r="I31" s="70"/>
      <c r="J31" s="70"/>
      <c r="K31" s="8"/>
    </row>
    <row r="32" ht="16.5">
      <c r="A32" s="58" t="str">
        <f>Inputs!A50</f>
        <v xml:space="preserve">Property Management</v>
      </c>
      <c r="B32" s="58"/>
      <c r="C32" s="69">
        <f>-Inputs!D50</f>
        <v>-2400</v>
      </c>
      <c r="D32" s="58"/>
      <c r="E32" s="70">
        <f>Inputs!F50</f>
        <v>0</v>
      </c>
      <c r="F32" s="70"/>
      <c r="G32" s="70"/>
      <c r="H32" s="70"/>
      <c r="I32" s="70"/>
      <c r="J32" s="70"/>
      <c r="K32" s="8"/>
    </row>
    <row r="33" ht="16.5">
      <c r="A33" s="58" t="str">
        <f>Inputs!A51</f>
        <v xml:space="preserve">Repairs and Maintenance</v>
      </c>
      <c r="B33" s="58"/>
      <c r="C33" s="69">
        <f>-Inputs!D51</f>
        <v>-1200</v>
      </c>
      <c r="D33" s="58"/>
      <c r="E33" s="70">
        <f>Inputs!F51</f>
        <v>0</v>
      </c>
      <c r="F33" s="70"/>
      <c r="G33" s="70"/>
      <c r="H33" s="70"/>
      <c r="I33" s="70"/>
      <c r="J33" s="70"/>
      <c r="K33" s="8"/>
    </row>
    <row r="34" ht="16.5">
      <c r="A34" s="58" t="str">
        <f>Inputs!A52</f>
        <v xml:space="preserve">Utilities (If paid by owner) </v>
      </c>
      <c r="B34" s="58"/>
      <c r="C34" s="69">
        <f>-Inputs!D52</f>
        <v>0</v>
      </c>
      <c r="D34" s="58"/>
      <c r="E34" s="70">
        <f>Inputs!F52</f>
        <v>0</v>
      </c>
      <c r="F34" s="70"/>
      <c r="G34" s="70"/>
      <c r="H34" s="70"/>
      <c r="I34" s="70"/>
      <c r="J34" s="70"/>
      <c r="K34" s="8"/>
    </row>
    <row r="35" ht="16.5">
      <c r="A35" s="58" t="str">
        <f>Inputs!A53</f>
        <v xml:space="preserve"> - Water and Sewer</v>
      </c>
      <c r="B35" s="58"/>
      <c r="C35" s="69">
        <f>-Inputs!D53</f>
        <v>-400</v>
      </c>
      <c r="D35" s="58"/>
      <c r="E35" s="70">
        <f>Inputs!F53</f>
        <v>0</v>
      </c>
      <c r="F35" s="70"/>
      <c r="G35" s="70"/>
      <c r="H35" s="70"/>
      <c r="I35" s="70"/>
      <c r="J35" s="70"/>
      <c r="K35" s="8"/>
    </row>
    <row r="36" ht="16.5">
      <c r="A36" s="58" t="str">
        <f>Inputs!A54</f>
        <v xml:space="preserve"> - Trash</v>
      </c>
      <c r="B36" s="58"/>
      <c r="C36" s="69">
        <f>-Inputs!D54</f>
        <v>-200</v>
      </c>
      <c r="D36" s="58"/>
      <c r="E36" s="70">
        <f>Inputs!F54</f>
        <v>0</v>
      </c>
      <c r="F36" s="70"/>
      <c r="G36" s="70"/>
      <c r="H36" s="70"/>
      <c r="I36" s="70"/>
      <c r="J36" s="70"/>
      <c r="K36" s="8"/>
    </row>
    <row r="37" ht="16.5">
      <c r="A37" s="54" t="s">
        <v>71</v>
      </c>
      <c r="B37" s="58"/>
      <c r="C37" s="71">
        <f>SUM(C22:C36)</f>
        <v>-8200.0499999999993</v>
      </c>
      <c r="D37" s="58"/>
      <c r="E37" s="58"/>
      <c r="F37" s="58"/>
      <c r="G37" s="58"/>
      <c r="H37" s="58"/>
      <c r="I37" s="58"/>
      <c r="J37" s="8"/>
      <c r="K37" s="8"/>
    </row>
    <row r="38" ht="16.5">
      <c r="A38" s="58"/>
      <c r="B38" s="58"/>
      <c r="C38" s="63"/>
      <c r="D38" s="58"/>
      <c r="E38" s="58"/>
      <c r="F38" s="58"/>
      <c r="G38" s="58"/>
      <c r="H38" s="58"/>
      <c r="I38" s="58"/>
      <c r="J38" s="8"/>
      <c r="K38" s="8"/>
    </row>
    <row r="39" ht="16.5">
      <c r="A39" s="54" t="s">
        <v>72</v>
      </c>
      <c r="B39" s="58"/>
      <c r="C39" s="68">
        <f>C19+C37</f>
        <v>14599.950000000001</v>
      </c>
      <c r="D39" s="58"/>
      <c r="E39" s="58"/>
      <c r="F39" s="58"/>
      <c r="G39" s="58"/>
      <c r="H39" s="58"/>
      <c r="I39" s="58"/>
      <c r="J39" s="8"/>
      <c r="K39" s="8"/>
    </row>
    <row r="40" ht="15">
      <c r="A40" s="8"/>
      <c r="B40" s="8"/>
      <c r="C40" s="8"/>
      <c r="D40" s="8"/>
      <c r="E40" s="8"/>
      <c r="F40" s="8"/>
      <c r="G40" s="8"/>
      <c r="H40" s="8"/>
      <c r="I40" s="8"/>
      <c r="J40" s="8"/>
      <c r="K40" s="8"/>
    </row>
    <row r="41" ht="16.5">
      <c r="A41" s="58" t="s">
        <v>73</v>
      </c>
      <c r="B41" s="8"/>
      <c r="C41" s="88">
        <f>-PMT(Inputs!D32/12,Inputs!D33*12,'Financing Purchase'!C7,0)*12</f>
        <v>-2125000</v>
      </c>
      <c r="D41" s="8"/>
      <c r="E41" s="73">
        <f>-C7</f>
        <v>212500</v>
      </c>
      <c r="F41" s="80" t="s">
        <v>86</v>
      </c>
      <c r="G41" s="89">
        <f>Inputs!D32</f>
        <v>10</v>
      </c>
      <c r="H41" s="80" t="s">
        <v>79</v>
      </c>
      <c r="I41" s="90">
        <f>-C41/12</f>
        <v>177083.33333333334</v>
      </c>
      <c r="J41" s="78" t="s">
        <v>87</v>
      </c>
      <c r="K41" s="78"/>
    </row>
    <row r="42" ht="15.75">
      <c r="A42" s="8"/>
      <c r="B42" s="8"/>
      <c r="C42" s="8"/>
      <c r="D42" s="8"/>
      <c r="E42" s="8"/>
      <c r="F42" s="8"/>
      <c r="G42" s="8"/>
      <c r="H42" s="8"/>
      <c r="I42" s="8"/>
      <c r="J42" s="8"/>
      <c r="K42" s="8"/>
    </row>
    <row r="43" ht="18.75">
      <c r="A43" s="52" t="s">
        <v>76</v>
      </c>
      <c r="B43" s="74"/>
      <c r="C43" s="75">
        <f>C39+C41</f>
        <v>-2110400.0499999998</v>
      </c>
      <c r="D43" s="8"/>
      <c r="E43" s="8"/>
      <c r="F43" s="8"/>
      <c r="G43" s="8"/>
      <c r="H43" s="8"/>
      <c r="I43" s="8"/>
      <c r="J43" s="8"/>
      <c r="K43" s="8"/>
    </row>
    <row r="44" ht="15.75">
      <c r="A44" s="8"/>
      <c r="B44" s="8"/>
      <c r="C44" s="8"/>
      <c r="D44" s="8"/>
      <c r="E44" s="8"/>
      <c r="F44" s="8"/>
      <c r="G44" s="8"/>
      <c r="H44" s="8"/>
      <c r="I44" s="8"/>
      <c r="J44" s="8"/>
      <c r="K44" s="8"/>
    </row>
    <row r="45" ht="18.75">
      <c r="A45" s="56" t="s">
        <v>77</v>
      </c>
      <c r="B45" s="49"/>
      <c r="C45" s="76">
        <f>C43/C12</f>
        <v>-32.102221630666257</v>
      </c>
      <c r="D45" s="8"/>
      <c r="E45" s="73">
        <f>C43</f>
        <v>-2110400.0499999998</v>
      </c>
      <c r="F45" s="77" t="s">
        <v>78</v>
      </c>
      <c r="G45" s="73">
        <f>C12</f>
        <v>65740</v>
      </c>
      <c r="H45" s="78" t="s">
        <v>79</v>
      </c>
      <c r="I45" s="79">
        <f>C45</f>
        <v>-32.102221630666257</v>
      </c>
      <c r="J45" s="8"/>
      <c r="K45" s="8"/>
    </row>
    <row r="46" ht="15.75">
      <c r="A46" s="8"/>
      <c r="B46" s="8"/>
      <c r="C46" s="8"/>
      <c r="D46" s="8"/>
      <c r="E46" s="8"/>
      <c r="F46" s="8"/>
      <c r="G46" s="8"/>
      <c r="H46" s="8"/>
      <c r="I46" s="8"/>
      <c r="J46" s="8"/>
      <c r="K46" s="8"/>
    </row>
    <row r="47" ht="18.75">
      <c r="A47" s="52" t="s">
        <v>80</v>
      </c>
      <c r="B47" s="8"/>
      <c r="C47" s="76">
        <f>C39/(C6+C9+C10+C11)</f>
        <v>5.2472505750431282e-02</v>
      </c>
      <c r="D47" s="8"/>
      <c r="E47" s="73">
        <f>C39</f>
        <v>14599.950000000001</v>
      </c>
      <c r="F47" s="77" t="s">
        <v>78</v>
      </c>
      <c r="G47" s="73">
        <f>(C6+C9+C10+C11)</f>
        <v>278240</v>
      </c>
      <c r="H47" s="80" t="s">
        <v>79</v>
      </c>
      <c r="I47" s="79">
        <f>C47</f>
        <v>5.2472505750431282e-02</v>
      </c>
      <c r="J47" s="8"/>
      <c r="K47" s="8"/>
    </row>
    <row r="48" ht="18.75">
      <c r="A48" s="52"/>
      <c r="B48" s="8"/>
      <c r="C48" s="81"/>
      <c r="D48" s="8"/>
      <c r="E48" s="82"/>
      <c r="F48" s="83"/>
      <c r="G48" s="82"/>
      <c r="H48" s="10"/>
      <c r="I48" s="84"/>
      <c r="J48" s="8"/>
      <c r="K48" s="8"/>
    </row>
    <row r="49" ht="18.75">
      <c r="A49" s="52" t="s">
        <v>81</v>
      </c>
      <c r="B49" s="8"/>
      <c r="C49" s="76">
        <f>C39/I5</f>
        <v>4.8666500000000001e-02</v>
      </c>
      <c r="D49" s="8"/>
      <c r="E49" s="73">
        <f>C39</f>
        <v>14599.950000000001</v>
      </c>
      <c r="F49" s="77" t="s">
        <v>78</v>
      </c>
      <c r="G49" s="73">
        <f>I5</f>
        <v>300000</v>
      </c>
      <c r="H49" s="80" t="s">
        <v>79</v>
      </c>
      <c r="I49" s="79">
        <f>C49</f>
        <v>4.8666500000000001e-02</v>
      </c>
      <c r="J49" s="8"/>
      <c r="K49" s="8"/>
    </row>
    <row r="50" ht="15.800000000000001" customHeight="1">
      <c r="A50" s="8"/>
      <c r="B50" s="8"/>
      <c r="C50" s="8"/>
      <c r="D50" s="8"/>
      <c r="E50" s="8"/>
      <c r="F50" s="8"/>
      <c r="G50" s="8"/>
      <c r="H50" s="8"/>
      <c r="I50" s="8"/>
      <c r="J50" s="8"/>
      <c r="K50" s="8"/>
    </row>
    <row r="51" ht="15.800000000000001" customHeight="1">
      <c r="A51" s="8"/>
      <c r="B51" s="8"/>
      <c r="C51" s="8"/>
      <c r="D51" s="8"/>
      <c r="E51" s="8"/>
      <c r="F51" s="8"/>
      <c r="G51" s="8"/>
      <c r="H51" s="8"/>
      <c r="I51" s="8"/>
      <c r="J51" s="8"/>
      <c r="K51" s="8"/>
    </row>
    <row r="52" ht="15.800000000000001" customHeight="1">
      <c r="A52" s="8"/>
      <c r="B52" s="8"/>
      <c r="C52" s="8"/>
      <c r="D52" s="8"/>
      <c r="E52" s="8"/>
      <c r="F52" s="8"/>
      <c r="G52" s="8"/>
      <c r="H52" s="8"/>
      <c r="I52" s="8"/>
      <c r="J52" s="8"/>
      <c r="K52" s="8"/>
    </row>
    <row r="53" ht="15.800000000000001" customHeight="1">
      <c r="A53" s="8"/>
      <c r="B53" s="8"/>
      <c r="C53" s="8"/>
      <c r="D53" s="8"/>
      <c r="E53" s="8"/>
      <c r="F53" s="8"/>
      <c r="G53" s="8"/>
      <c r="H53" s="8"/>
      <c r="I53" s="8"/>
      <c r="J53" s="8"/>
      <c r="K53" s="8"/>
    </row>
    <row r="54" ht="15.800000000000001" customHeight="1">
      <c r="A54" s="8"/>
      <c r="B54" s="8"/>
      <c r="C54" s="8"/>
      <c r="D54" s="8"/>
      <c r="E54" s="8"/>
      <c r="F54" s="8"/>
      <c r="G54" s="8"/>
      <c r="H54" s="8"/>
      <c r="I54" s="8"/>
      <c r="J54" s="8"/>
      <c r="K54" s="8"/>
    </row>
    <row r="55" ht="15.800000000000001" customHeight="1">
      <c r="A55" s="8"/>
      <c r="B55" s="8"/>
      <c r="C55" s="8"/>
      <c r="D55" s="8"/>
      <c r="E55" s="8"/>
      <c r="F55" s="8"/>
      <c r="G55" s="8"/>
      <c r="H55" s="8"/>
      <c r="I55" s="8"/>
      <c r="J55" s="8"/>
      <c r="K55" s="8"/>
    </row>
    <row r="56" ht="15.800000000000001" customHeight="1">
      <c r="A56" s="8"/>
      <c r="B56" s="8"/>
      <c r="C56" s="3" t="s">
        <v>0</v>
      </c>
      <c r="D56" s="8"/>
      <c r="E56" s="8"/>
      <c r="F56" s="8"/>
      <c r="G56" s="8"/>
      <c r="H56" s="8"/>
      <c r="I56" s="8"/>
      <c r="J56" s="8"/>
      <c r="K56" s="8"/>
    </row>
    <row r="57" ht="9.8000000000000007" customHeight="1">
      <c r="A57" s="51" t="str">
        <f>Inputs!A78</f>
        <v xml:space="preserve">This sheet is for informational purposes only. The figures included in this worksheet are entirely dependent on the information that you input. All information is for preliminary analysis and calculations only.  </v>
      </c>
      <c r="B57" s="51"/>
      <c r="C57" s="51"/>
      <c r="D57" s="51"/>
      <c r="E57" s="51"/>
      <c r="F57" s="51"/>
      <c r="G57" s="51"/>
      <c r="H57" s="51"/>
      <c r="I57" s="51"/>
      <c r="J57" s="51"/>
      <c r="K57" s="51"/>
    </row>
    <row r="58" ht="5.25" customHeight="1">
      <c r="A58" s="51"/>
      <c r="B58" s="51"/>
      <c r="C58" s="51"/>
      <c r="D58" s="51"/>
      <c r="E58" s="51"/>
      <c r="F58" s="51"/>
      <c r="G58" s="51"/>
      <c r="H58" s="51"/>
      <c r="I58" s="51"/>
      <c r="J58" s="51"/>
      <c r="K58" s="51"/>
    </row>
    <row r="59" ht="5.25" customHeight="1">
      <c r="A59" s="51"/>
      <c r="B59" s="51"/>
      <c r="C59" s="51"/>
      <c r="D59" s="51"/>
      <c r="E59" s="51"/>
      <c r="F59" s="51"/>
      <c r="G59" s="51"/>
      <c r="H59" s="51"/>
      <c r="I59" s="51"/>
      <c r="J59" s="51"/>
      <c r="K59" s="51"/>
    </row>
    <row r="60" ht="5.25" customHeight="1">
      <c r="A60" s="51"/>
      <c r="B60" s="51"/>
      <c r="C60" s="51"/>
      <c r="D60" s="51"/>
      <c r="E60" s="51"/>
      <c r="F60" s="51"/>
      <c r="G60" s="51"/>
      <c r="H60" s="51"/>
      <c r="I60" s="51"/>
      <c r="J60" s="51"/>
      <c r="K60" s="51"/>
    </row>
    <row r="61" ht="5.25" customHeight="1">
      <c r="A61" s="51"/>
      <c r="B61" s="51"/>
      <c r="C61" s="51"/>
      <c r="D61" s="51"/>
      <c r="E61" s="51"/>
      <c r="F61" s="51"/>
      <c r="G61" s="51"/>
      <c r="H61" s="51"/>
      <c r="I61" s="51"/>
      <c r="J61" s="51"/>
      <c r="K61" s="51"/>
    </row>
    <row r="62" ht="15">
      <c r="A62" s="51"/>
      <c r="B62" s="51"/>
      <c r="C62" s="51"/>
      <c r="D62" s="51"/>
      <c r="E62" s="51"/>
      <c r="F62" s="51"/>
      <c r="G62" s="51"/>
      <c r="H62" s="51"/>
      <c r="I62" s="51"/>
      <c r="J62" s="51"/>
      <c r="K62" s="51"/>
    </row>
    <row r="63" ht="15">
      <c r="A63" s="51"/>
      <c r="B63" s="51"/>
      <c r="C63" s="51"/>
      <c r="D63" s="51"/>
      <c r="E63" s="51"/>
      <c r="F63" s="51"/>
      <c r="G63" s="51"/>
      <c r="H63" s="51"/>
      <c r="I63" s="51"/>
      <c r="J63" s="51"/>
      <c r="K63" s="51"/>
    </row>
    <row r="64" ht="15">
      <c r="A64" s="51"/>
      <c r="B64" s="51"/>
      <c r="C64" s="51"/>
      <c r="D64" s="51"/>
      <c r="E64" s="51"/>
      <c r="F64" s="51"/>
      <c r="G64" s="51"/>
      <c r="H64" s="51"/>
      <c r="I64" s="51"/>
      <c r="J64" s="51"/>
      <c r="K64" s="51"/>
    </row>
    <row r="65" ht="15">
      <c r="A65" s="51"/>
      <c r="B65" s="51"/>
      <c r="C65" s="51"/>
      <c r="D65" s="51"/>
      <c r="E65" s="51"/>
      <c r="F65" s="51"/>
      <c r="G65" s="51"/>
      <c r="H65" s="51"/>
      <c r="I65" s="51"/>
      <c r="J65" s="51"/>
      <c r="K65" s="51"/>
    </row>
  </sheetData>
  <mergeCells count="18">
    <mergeCell ref="D1:K1"/>
    <mergeCell ref="E5:G5"/>
    <mergeCell ref="E22:J22"/>
    <mergeCell ref="E23:J23"/>
    <mergeCell ref="E24:J24"/>
    <mergeCell ref="E25:J25"/>
    <mergeCell ref="E26:J26"/>
    <mergeCell ref="E27:J27"/>
    <mergeCell ref="E28:J28"/>
    <mergeCell ref="E29:J29"/>
    <mergeCell ref="E30:J30"/>
    <mergeCell ref="E31:J31"/>
    <mergeCell ref="E32:J32"/>
    <mergeCell ref="E33:J33"/>
    <mergeCell ref="E34:J34"/>
    <mergeCell ref="E35:J35"/>
    <mergeCell ref="E36:J36"/>
    <mergeCell ref="A57:K65"/>
  </mergeCells>
  <hyperlinks>
    <hyperlink r:id="rId1" ref="C56"/>
  </hyperlink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1" scale="78" useFirstPageNumber="0" usePrinterDefaults="1" verticalDpi="600"/>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1" summaryRight="1"/>
    <pageSetUpPr autoPageBreaks="1" fitToPage="0"/>
  </sheetPr>
  <sheetViews>
    <sheetView workbookViewId="0" zoomScale="100">
      <selection activeCell="A1" activeCellId="0" sqref="A1"/>
    </sheetView>
  </sheetViews>
  <sheetFormatPr baseColWidth="8" customHeight="1" defaultRowHeight="15"/>
  <cols>
    <col bestFit="1" customWidth="1" min="1" max="1" style="1" width="18"/>
    <col bestFit="1" customWidth="1" min="2" max="2" style="1" width="27.2852"/>
    <col bestFit="1" customWidth="1" min="3" max="3" style="1" width="17.2852"/>
    <col bestFit="1" customWidth="1" min="4" max="4" style="1" width="8.1406200000000002"/>
    <col bestFit="1" customWidth="1" min="5" max="5" style="1" width="10.855499999999999"/>
    <col bestFit="1" customWidth="1" min="6" max="6" style="1" width="4"/>
    <col bestFit="1" customWidth="1" min="7" max="7" style="1" width="10.855499999999999"/>
    <col bestFit="1" customWidth="1" min="8" max="8" style="1" width="3.42578"/>
    <col bestFit="1" customWidth="1" min="9" max="9" style="1" width="16.710899999999999"/>
    <col bestFit="1" customWidth="1" min="10" max="10" style="1" width="3.7109399999999999"/>
    <col bestFit="1" customWidth="1" min="11" max="11" style="1" width="5.1406200000000002"/>
    <col bestFit="1" customWidth="1" min="12" max="257" style="1" width="9.1406200000000002"/>
  </cols>
  <sheetData>
    <row r="1" ht="18.75">
      <c r="A1" s="52" t="s">
        <v>49</v>
      </c>
      <c r="B1" s="8"/>
      <c r="C1" s="53" t="str">
        <f>Inputs!D20</f>
        <v xml:space="preserve">456 Walter St</v>
      </c>
      <c r="D1" s="91" t="s">
        <v>88</v>
      </c>
      <c r="E1" s="91"/>
      <c r="F1" s="91"/>
      <c r="G1" s="91"/>
      <c r="H1" s="91"/>
      <c r="I1" s="91"/>
      <c r="J1" s="91"/>
      <c r="K1" s="91"/>
    </row>
    <row r="2" ht="15">
      <c r="A2" s="8"/>
      <c r="B2" s="8"/>
      <c r="C2" s="8"/>
      <c r="D2" s="91"/>
      <c r="E2" s="91"/>
      <c r="F2" s="91"/>
      <c r="G2" s="91"/>
      <c r="H2" s="91"/>
      <c r="I2" s="91"/>
      <c r="J2" s="91"/>
      <c r="K2" s="91"/>
    </row>
    <row r="3" ht="16.5">
      <c r="A3" s="54" t="s">
        <v>51</v>
      </c>
      <c r="B3" s="8"/>
      <c r="C3" s="55">
        <f>Inputs!D21</f>
        <v>1</v>
      </c>
      <c r="D3" s="91"/>
      <c r="E3" s="91"/>
      <c r="F3" s="91"/>
      <c r="G3" s="91"/>
      <c r="H3" s="91"/>
      <c r="I3" s="91"/>
      <c r="J3" s="91"/>
      <c r="K3" s="91"/>
    </row>
    <row r="4" ht="15">
      <c r="A4" s="8"/>
      <c r="B4" s="8"/>
      <c r="C4" s="8"/>
      <c r="D4" s="8"/>
      <c r="E4" s="8"/>
      <c r="F4" s="8"/>
      <c r="G4" s="8"/>
      <c r="H4" s="8"/>
      <c r="I4" s="8"/>
      <c r="J4" s="8"/>
      <c r="K4" s="8"/>
    </row>
    <row r="5" ht="18.75">
      <c r="A5" s="52" t="s">
        <v>89</v>
      </c>
      <c r="B5" s="8"/>
      <c r="C5" s="8"/>
      <c r="D5" s="8"/>
      <c r="E5" s="56" t="s">
        <v>53</v>
      </c>
      <c r="F5" s="56"/>
      <c r="G5" s="56"/>
      <c r="H5" s="8"/>
      <c r="I5" s="57">
        <f>Inputs!D25</f>
        <v>300000</v>
      </c>
      <c r="J5" s="8"/>
      <c r="K5" s="8"/>
    </row>
    <row r="6" ht="16.5">
      <c r="A6" s="58" t="s">
        <v>11</v>
      </c>
      <c r="B6" s="8"/>
      <c r="C6" s="57">
        <f>Inputs!D15</f>
        <v>0</v>
      </c>
      <c r="D6" s="8"/>
      <c r="E6" s="8" t="s">
        <v>54</v>
      </c>
      <c r="F6" s="8"/>
      <c r="G6" s="8"/>
      <c r="H6" s="8"/>
      <c r="I6" s="85">
        <f>C16</f>
        <v>-214789</v>
      </c>
      <c r="J6" s="8"/>
      <c r="K6" s="8"/>
    </row>
    <row r="7" ht="18.75">
      <c r="A7" s="58" t="s">
        <v>56</v>
      </c>
      <c r="B7" s="8"/>
      <c r="C7" s="57">
        <f>Inputs!D16</f>
        <v>0</v>
      </c>
      <c r="D7" s="8"/>
      <c r="E7" s="52" t="s">
        <v>55</v>
      </c>
      <c r="F7" s="8"/>
      <c r="G7" s="8"/>
      <c r="H7" s="8"/>
      <c r="I7" s="60">
        <f>I5+I6</f>
        <v>85211</v>
      </c>
      <c r="J7" s="8"/>
      <c r="K7" s="8"/>
    </row>
    <row r="8" ht="16.5">
      <c r="A8" s="58" t="s">
        <v>27</v>
      </c>
      <c r="B8" s="8"/>
      <c r="C8" s="57">
        <f>Inputs!D36</f>
        <v>2000</v>
      </c>
      <c r="D8" s="8"/>
      <c r="E8" s="8"/>
      <c r="F8" s="8"/>
      <c r="G8" s="8"/>
      <c r="H8" s="8"/>
      <c r="I8" s="57"/>
      <c r="J8" s="8"/>
      <c r="K8" s="8"/>
    </row>
    <row r="9" ht="16.5">
      <c r="A9" s="58" t="s">
        <v>90</v>
      </c>
      <c r="B9" s="8"/>
      <c r="C9" s="57">
        <f>Inputs!I29</f>
        <v>22000</v>
      </c>
      <c r="D9" s="8"/>
      <c r="E9" s="8"/>
      <c r="F9" s="8"/>
      <c r="G9" s="8"/>
      <c r="H9" s="8"/>
      <c r="I9" s="57"/>
      <c r="J9" s="8"/>
      <c r="K9" s="8"/>
    </row>
    <row r="10" ht="16.5">
      <c r="A10" s="58" t="s">
        <v>91</v>
      </c>
      <c r="B10" s="8"/>
      <c r="C10" s="85">
        <f>-Inputs!I27</f>
        <v>-210000</v>
      </c>
      <c r="D10" s="8"/>
      <c r="E10" s="8"/>
      <c r="F10" s="8"/>
      <c r="G10" s="8"/>
      <c r="H10" s="8"/>
      <c r="I10" s="57"/>
      <c r="J10" s="8"/>
      <c r="K10" s="8"/>
    </row>
    <row r="11" ht="18.75">
      <c r="A11" s="52" t="s">
        <v>92</v>
      </c>
      <c r="B11" s="8"/>
      <c r="C11" s="92">
        <f>C6+C7+C8+C9+C10</f>
        <v>-186000</v>
      </c>
      <c r="D11" s="8"/>
      <c r="E11" s="8"/>
      <c r="F11" s="8"/>
      <c r="G11" s="8"/>
      <c r="H11" s="8"/>
      <c r="I11" s="57"/>
      <c r="J11" s="8"/>
      <c r="K11" s="8"/>
    </row>
    <row r="12" ht="9" customHeight="1">
      <c r="A12" s="58"/>
      <c r="B12" s="8"/>
      <c r="C12" s="57"/>
      <c r="D12" s="8"/>
      <c r="E12" s="8"/>
      <c r="F12" s="8"/>
      <c r="G12" s="8"/>
      <c r="H12" s="8"/>
      <c r="I12" s="8"/>
      <c r="J12" s="8"/>
      <c r="K12" s="8"/>
    </row>
    <row r="13" ht="18.75">
      <c r="A13" s="52" t="s">
        <v>93</v>
      </c>
      <c r="B13" s="8"/>
      <c r="C13" s="57"/>
      <c r="D13" s="8"/>
      <c r="E13" s="52" t="s">
        <v>94</v>
      </c>
      <c r="F13" s="8"/>
      <c r="G13" s="8"/>
      <c r="H13" s="8"/>
      <c r="I13" s="57"/>
      <c r="J13" s="8"/>
      <c r="K13" s="8"/>
    </row>
    <row r="14" ht="16.5">
      <c r="A14" s="58" t="s">
        <v>95</v>
      </c>
      <c r="B14" s="58"/>
      <c r="C14" s="57">
        <f>Inputs!I27</f>
        <v>210000</v>
      </c>
      <c r="D14" s="8"/>
      <c r="E14" s="8" t="s">
        <v>92</v>
      </c>
      <c r="F14" s="8"/>
      <c r="G14" s="8"/>
      <c r="H14" s="8"/>
      <c r="I14" s="26">
        <f>C11</f>
        <v>-186000</v>
      </c>
      <c r="J14" s="8"/>
      <c r="K14" s="8"/>
    </row>
    <row r="15" ht="15.75" customHeight="1">
      <c r="A15" s="58" t="s">
        <v>85</v>
      </c>
      <c r="B15" s="58"/>
      <c r="C15" s="57">
        <f>Inputs!I33</f>
        <v>4789</v>
      </c>
      <c r="D15" s="8"/>
      <c r="E15" s="8" t="s">
        <v>96</v>
      </c>
      <c r="F15" s="8"/>
      <c r="G15" s="8"/>
      <c r="H15" s="8"/>
      <c r="I15" s="87">
        <f>Inputs!I28*Inputs!D30</f>
        <v>14875</v>
      </c>
      <c r="J15" s="8"/>
      <c r="K15" s="8"/>
    </row>
    <row r="16" ht="15.75" customHeight="1">
      <c r="A16" s="58" t="s">
        <v>97</v>
      </c>
      <c r="B16" s="58"/>
      <c r="C16" s="59">
        <f>-IF((C14+C15)&gt;Inputs!D25*0.75,Inputs!D25*0.75,('Hard Money Purchase'!C14+'Hard Money Purchase'!C15))</f>
        <v>-214789</v>
      </c>
      <c r="D16" s="8"/>
      <c r="E16" s="8" t="s">
        <v>98</v>
      </c>
      <c r="F16" s="8"/>
      <c r="G16" s="8"/>
      <c r="H16" s="8"/>
      <c r="I16" s="93">
        <f>C17</f>
        <v>0</v>
      </c>
      <c r="J16" s="8"/>
      <c r="K16" s="8"/>
    </row>
    <row r="17" ht="18.75">
      <c r="A17" s="52" t="s">
        <v>98</v>
      </c>
      <c r="B17" s="58"/>
      <c r="C17" s="61">
        <f>-C16-C14-C15</f>
        <v>0</v>
      </c>
      <c r="D17" s="8"/>
      <c r="E17" s="52" t="s">
        <v>99</v>
      </c>
      <c r="F17" s="8"/>
      <c r="G17" s="8"/>
      <c r="H17" s="8"/>
      <c r="I17" s="94">
        <f>SUM(I14:I16)</f>
        <v>-171125</v>
      </c>
      <c r="J17" s="8"/>
      <c r="K17" s="8"/>
    </row>
    <row r="18" ht="15.75">
      <c r="A18" s="8"/>
      <c r="B18" s="8"/>
      <c r="C18" s="8"/>
      <c r="D18" s="8"/>
      <c r="E18" s="8"/>
      <c r="F18" s="8"/>
      <c r="G18" s="8"/>
      <c r="H18" s="8"/>
      <c r="I18" s="8"/>
      <c r="J18" s="8"/>
      <c r="K18" s="8"/>
    </row>
    <row r="19" ht="18.75">
      <c r="A19" s="52" t="s">
        <v>58</v>
      </c>
      <c r="B19" s="8"/>
      <c r="C19" s="8"/>
      <c r="D19" s="8"/>
      <c r="E19" s="8"/>
      <c r="F19" s="8"/>
      <c r="G19" s="8"/>
      <c r="H19" s="8"/>
      <c r="I19" s="8"/>
      <c r="J19" s="8"/>
      <c r="K19" s="8"/>
    </row>
    <row r="20" ht="15">
      <c r="A20" s="8"/>
      <c r="B20" s="8"/>
      <c r="C20" s="8"/>
      <c r="D20" s="8"/>
      <c r="E20" s="8"/>
      <c r="F20" s="8"/>
      <c r="G20" s="8"/>
      <c r="H20" s="8"/>
      <c r="I20" s="8"/>
      <c r="J20" s="8"/>
      <c r="K20" s="8"/>
    </row>
    <row r="21" ht="16.5">
      <c r="A21" s="62" t="s">
        <v>59</v>
      </c>
      <c r="B21" s="58"/>
      <c r="C21" s="58"/>
      <c r="D21" s="58"/>
      <c r="E21" s="58"/>
      <c r="F21" s="58"/>
      <c r="G21" s="58"/>
      <c r="H21" s="58"/>
      <c r="I21" s="58"/>
      <c r="J21" s="8"/>
      <c r="K21" s="8"/>
    </row>
    <row r="22" ht="16.5">
      <c r="A22" s="58" t="s">
        <v>60</v>
      </c>
      <c r="B22" s="58"/>
      <c r="C22" s="63">
        <f>Inputs!D43*12</f>
        <v>24000</v>
      </c>
      <c r="D22" s="58"/>
      <c r="E22" s="64">
        <f>Inputs!D43</f>
        <v>2000</v>
      </c>
      <c r="F22" s="65" t="s">
        <v>61</v>
      </c>
      <c r="G22" s="65"/>
      <c r="H22" s="65"/>
      <c r="I22" s="65"/>
      <c r="J22" s="8"/>
      <c r="K22" s="8"/>
    </row>
    <row r="23" ht="16.5">
      <c r="A23" s="58" t="s">
        <v>62</v>
      </c>
      <c r="B23" s="66">
        <f>Inputs!D45</f>
        <v>5.0000000000000003e-02</v>
      </c>
      <c r="C23" s="67">
        <f>-C22*Inputs!D45</f>
        <v>-1200</v>
      </c>
      <c r="D23" s="58"/>
      <c r="E23" s="58"/>
      <c r="F23" s="58"/>
      <c r="G23" s="58"/>
      <c r="H23" s="58"/>
      <c r="I23" s="58"/>
      <c r="J23" s="8"/>
      <c r="K23" s="8"/>
    </row>
    <row r="24" ht="16.5">
      <c r="A24" s="54" t="s">
        <v>63</v>
      </c>
      <c r="B24" s="54"/>
      <c r="C24" s="68">
        <f>SUM(C22:C23)</f>
        <v>22800</v>
      </c>
      <c r="D24" s="58"/>
      <c r="E24" s="58"/>
      <c r="F24" s="58"/>
      <c r="G24" s="58"/>
      <c r="H24" s="58"/>
      <c r="I24" s="58"/>
      <c r="J24" s="8"/>
      <c r="K24" s="8"/>
    </row>
    <row r="25" ht="16.5">
      <c r="A25" s="58"/>
      <c r="B25" s="58"/>
      <c r="C25" s="63"/>
      <c r="D25" s="58"/>
      <c r="E25" s="58"/>
      <c r="F25" s="58"/>
      <c r="G25" s="58"/>
      <c r="H25" s="58"/>
      <c r="I25" s="58"/>
      <c r="J25" s="8"/>
      <c r="K25" s="8"/>
    </row>
    <row r="26" ht="16.5">
      <c r="A26" s="62" t="s">
        <v>64</v>
      </c>
      <c r="B26" s="58"/>
      <c r="C26" s="63"/>
      <c r="D26" s="58"/>
      <c r="E26" s="58" t="s">
        <v>65</v>
      </c>
      <c r="F26" s="58"/>
      <c r="G26" s="58"/>
      <c r="H26" s="58"/>
      <c r="I26" s="58"/>
      <c r="J26" s="8"/>
      <c r="K26" s="8"/>
    </row>
    <row r="27" ht="16.5">
      <c r="A27" s="58" t="s">
        <v>37</v>
      </c>
      <c r="B27" s="58"/>
      <c r="C27" s="69">
        <f>-Inputs!D40</f>
        <v>0</v>
      </c>
      <c r="D27" s="58"/>
      <c r="E27" s="70">
        <f>Inputs!F40</f>
        <v>0</v>
      </c>
      <c r="F27" s="70"/>
      <c r="G27" s="70"/>
      <c r="H27" s="70"/>
      <c r="I27" s="70"/>
      <c r="J27" s="70"/>
      <c r="K27" s="8"/>
    </row>
    <row r="28" ht="16.5">
      <c r="A28" s="58" t="s">
        <v>38</v>
      </c>
      <c r="B28" s="58"/>
      <c r="C28" s="69">
        <f>-Inputs!D41</f>
        <v>0</v>
      </c>
      <c r="D28" s="58"/>
      <c r="E28" s="70">
        <f>Inputs!F41</f>
        <v>0</v>
      </c>
      <c r="F28" s="70"/>
      <c r="G28" s="70"/>
      <c r="H28" s="70"/>
      <c r="I28" s="70"/>
      <c r="J28" s="70"/>
      <c r="K28" s="8"/>
    </row>
    <row r="29" ht="16.5">
      <c r="A29" s="58" t="s">
        <v>39</v>
      </c>
      <c r="B29" s="58"/>
      <c r="C29" s="69">
        <f>-Inputs!D42</f>
        <v>0</v>
      </c>
      <c r="D29" s="58"/>
      <c r="E29" s="70">
        <f>Inputs!F42</f>
        <v>0</v>
      </c>
      <c r="F29" s="70"/>
      <c r="G29" s="70"/>
      <c r="H29" s="70"/>
      <c r="I29" s="70"/>
      <c r="J29" s="70"/>
      <c r="K29" s="8"/>
    </row>
    <row r="30" ht="16.5">
      <c r="A30" s="58" t="s">
        <v>41</v>
      </c>
      <c r="B30" s="58"/>
      <c r="C30" s="69">
        <f>-Inputs!D43</f>
        <v>-2000</v>
      </c>
      <c r="D30" s="58"/>
      <c r="E30" s="70">
        <f>Inputs!F43</f>
        <v>0</v>
      </c>
      <c r="F30" s="70"/>
      <c r="G30" s="70"/>
      <c r="H30" s="70"/>
      <c r="I30" s="70"/>
      <c r="J30" s="70"/>
      <c r="K30" s="8"/>
    </row>
    <row r="31" ht="16.5">
      <c r="A31" s="58" t="s">
        <v>43</v>
      </c>
      <c r="B31" s="58"/>
      <c r="C31" s="69">
        <f>-Inputs!D44</f>
        <v>0</v>
      </c>
      <c r="D31" s="58"/>
      <c r="E31" s="70">
        <f>Inputs!F44</f>
        <v>0</v>
      </c>
      <c r="F31" s="70"/>
      <c r="G31" s="70"/>
      <c r="H31" s="70"/>
      <c r="I31" s="70"/>
      <c r="J31" s="70"/>
      <c r="K31" s="8"/>
    </row>
    <row r="32" ht="16.5">
      <c r="A32" s="58" t="s">
        <v>66</v>
      </c>
      <c r="B32" s="58"/>
      <c r="C32" s="69">
        <f>-Inputs!D45</f>
        <v>-5.0000000000000003e-02</v>
      </c>
      <c r="D32" s="58"/>
      <c r="E32" s="70">
        <f>Inputs!F45</f>
        <v>0</v>
      </c>
      <c r="F32" s="70"/>
      <c r="G32" s="70"/>
      <c r="H32" s="70"/>
      <c r="I32" s="70"/>
      <c r="J32" s="70"/>
      <c r="K32" s="8"/>
    </row>
    <row r="33" ht="16.5">
      <c r="A33" s="58" t="s">
        <v>67</v>
      </c>
      <c r="B33" s="58"/>
      <c r="C33" s="69">
        <f>-Inputs!D46</f>
        <v>0</v>
      </c>
      <c r="D33" s="58"/>
      <c r="E33" s="70">
        <f>Inputs!F46</f>
        <v>0</v>
      </c>
      <c r="F33" s="70"/>
      <c r="G33" s="70"/>
      <c r="H33" s="70"/>
      <c r="I33" s="70"/>
      <c r="J33" s="70"/>
      <c r="K33" s="8"/>
    </row>
    <row r="34" ht="16.5">
      <c r="A34" s="58" t="s">
        <v>68</v>
      </c>
      <c r="B34" s="58"/>
      <c r="C34" s="69">
        <f>-Inputs!D47</f>
        <v>0</v>
      </c>
      <c r="D34" s="58"/>
      <c r="E34" s="70" t="str">
        <f>Inputs!F47</f>
        <v xml:space="preserve">Comments/Footnotes On Expenses</v>
      </c>
      <c r="F34" s="70"/>
      <c r="G34" s="70"/>
      <c r="H34" s="70"/>
      <c r="I34" s="70"/>
      <c r="J34" s="70"/>
      <c r="K34" s="8"/>
    </row>
    <row r="35" ht="16.5">
      <c r="A35" s="58" t="s">
        <v>69</v>
      </c>
      <c r="B35" s="58"/>
      <c r="C35" s="69">
        <f>-Inputs!D48</f>
        <v>-1200</v>
      </c>
      <c r="D35" s="58"/>
      <c r="E35" s="70">
        <f>Inputs!F48</f>
        <v>0</v>
      </c>
      <c r="F35" s="70"/>
      <c r="G35" s="70"/>
      <c r="H35" s="70"/>
      <c r="I35" s="70"/>
      <c r="J35" s="70"/>
      <c r="K35" s="8"/>
    </row>
    <row r="36" ht="16.5">
      <c r="A36" s="58" t="s">
        <v>70</v>
      </c>
      <c r="B36" s="58"/>
      <c r="C36" s="69">
        <f>-Inputs!D49</f>
        <v>-800</v>
      </c>
      <c r="D36" s="58"/>
      <c r="E36" s="70">
        <f>Inputs!F49</f>
        <v>0</v>
      </c>
      <c r="F36" s="70"/>
      <c r="G36" s="70"/>
      <c r="H36" s="70"/>
      <c r="I36" s="70"/>
      <c r="J36" s="70"/>
      <c r="K36" s="8"/>
    </row>
    <row r="37" ht="16.5">
      <c r="A37" s="58" t="str">
        <f>Inputs!A50</f>
        <v xml:space="preserve">Property Management</v>
      </c>
      <c r="B37" s="58"/>
      <c r="C37" s="69">
        <f>-Inputs!D50</f>
        <v>-2400</v>
      </c>
      <c r="D37" s="58"/>
      <c r="E37" s="70">
        <f>Inputs!F50</f>
        <v>0</v>
      </c>
      <c r="F37" s="70"/>
      <c r="G37" s="70"/>
      <c r="H37" s="70"/>
      <c r="I37" s="70"/>
      <c r="J37" s="70"/>
      <c r="K37" s="8"/>
    </row>
    <row r="38" ht="16.5">
      <c r="A38" s="58" t="str">
        <f>Inputs!A51</f>
        <v xml:space="preserve">Repairs and Maintenance</v>
      </c>
      <c r="B38" s="58"/>
      <c r="C38" s="69">
        <f>-Inputs!D51</f>
        <v>-1200</v>
      </c>
      <c r="D38" s="58"/>
      <c r="E38" s="70">
        <f>Inputs!F51</f>
        <v>0</v>
      </c>
      <c r="F38" s="70"/>
      <c r="G38" s="70"/>
      <c r="H38" s="70"/>
      <c r="I38" s="70"/>
      <c r="J38" s="70"/>
      <c r="K38" s="8"/>
    </row>
    <row r="39" ht="16.5">
      <c r="A39" s="58" t="str">
        <f>Inputs!A52</f>
        <v xml:space="preserve">Utilities (If paid by owner) </v>
      </c>
      <c r="B39" s="58"/>
      <c r="C39" s="69">
        <f>-Inputs!D52</f>
        <v>0</v>
      </c>
      <c r="D39" s="58"/>
      <c r="E39" s="70">
        <f>Inputs!F52</f>
        <v>0</v>
      </c>
      <c r="F39" s="70"/>
      <c r="G39" s="70"/>
      <c r="H39" s="70"/>
      <c r="I39" s="70"/>
      <c r="J39" s="70"/>
      <c r="K39" s="8"/>
    </row>
    <row r="40" ht="16.5">
      <c r="A40" s="58" t="str">
        <f>Inputs!A53</f>
        <v xml:space="preserve"> - Water and Sewer</v>
      </c>
      <c r="B40" s="58"/>
      <c r="C40" s="69">
        <f>-Inputs!D53</f>
        <v>-400</v>
      </c>
      <c r="D40" s="58"/>
      <c r="E40" s="70">
        <f>Inputs!F53</f>
        <v>0</v>
      </c>
      <c r="F40" s="70"/>
      <c r="G40" s="70"/>
      <c r="H40" s="70"/>
      <c r="I40" s="70"/>
      <c r="J40" s="70"/>
      <c r="K40" s="8"/>
    </row>
    <row r="41" ht="16.5">
      <c r="A41" s="58" t="str">
        <f>Inputs!A54</f>
        <v xml:space="preserve"> - Trash</v>
      </c>
      <c r="B41" s="58"/>
      <c r="C41" s="69">
        <f>-Inputs!D54</f>
        <v>-200</v>
      </c>
      <c r="D41" s="58"/>
      <c r="E41" s="70">
        <f>Inputs!F54</f>
        <v>0</v>
      </c>
      <c r="F41" s="70"/>
      <c r="G41" s="70"/>
      <c r="H41" s="70"/>
      <c r="I41" s="70"/>
      <c r="J41" s="70"/>
      <c r="K41" s="8"/>
    </row>
    <row r="42" ht="16.5">
      <c r="A42" s="54" t="s">
        <v>71</v>
      </c>
      <c r="B42" s="58"/>
      <c r="C42" s="71">
        <f>SUM(C27:C41)</f>
        <v>-8200.0499999999993</v>
      </c>
      <c r="D42" s="58"/>
      <c r="E42" s="58"/>
      <c r="F42" s="58"/>
      <c r="G42" s="58"/>
      <c r="H42" s="58"/>
      <c r="I42" s="58"/>
      <c r="J42" s="8"/>
      <c r="K42" s="8"/>
    </row>
    <row r="43" ht="16.5">
      <c r="A43" s="58"/>
      <c r="B43" s="58"/>
      <c r="C43" s="63"/>
      <c r="D43" s="58"/>
      <c r="E43" s="58"/>
      <c r="F43" s="58"/>
      <c r="G43" s="58"/>
      <c r="H43" s="58"/>
      <c r="I43" s="58"/>
      <c r="J43" s="8"/>
      <c r="K43" s="8"/>
    </row>
    <row r="44" ht="16.5">
      <c r="A44" s="54" t="s">
        <v>72</v>
      </c>
      <c r="B44" s="58"/>
      <c r="C44" s="68">
        <f>C24+C42</f>
        <v>14599.950000000001</v>
      </c>
      <c r="D44" s="58"/>
      <c r="E44" s="58"/>
      <c r="F44" s="58"/>
      <c r="G44" s="58"/>
      <c r="H44" s="58"/>
      <c r="I44" s="58"/>
      <c r="J44" s="8"/>
      <c r="K44" s="8"/>
    </row>
    <row r="45" ht="15">
      <c r="A45" s="8"/>
      <c r="B45" s="8"/>
      <c r="C45" s="8"/>
      <c r="D45" s="8"/>
      <c r="E45" s="8"/>
      <c r="F45" s="8"/>
      <c r="G45" s="8"/>
      <c r="H45" s="8"/>
      <c r="I45" s="8"/>
      <c r="J45" s="8"/>
      <c r="K45" s="8"/>
    </row>
    <row r="46" ht="16.5">
      <c r="A46" s="58" t="s">
        <v>73</v>
      </c>
      <c r="B46" s="8"/>
      <c r="C46" s="88">
        <f>-PMT(Inputs!I34/12,Inputs!D33*12,'Hard Money Purchase'!C16,0)*12</f>
        <v>-2148426.9725000001</v>
      </c>
      <c r="D46" s="8"/>
      <c r="E46" s="73">
        <f>-C16</f>
        <v>214789</v>
      </c>
      <c r="F46" s="80" t="s">
        <v>86</v>
      </c>
      <c r="G46" s="89">
        <f>Inputs!D32+0.0025</f>
        <v>10.0025</v>
      </c>
      <c r="H46" s="80" t="s">
        <v>79</v>
      </c>
      <c r="I46" s="90">
        <f>-C46/12</f>
        <v>179035.58104166668</v>
      </c>
      <c r="J46" s="78" t="s">
        <v>87</v>
      </c>
      <c r="K46" s="78"/>
    </row>
    <row r="47" ht="15.75">
      <c r="A47" s="8"/>
      <c r="B47" s="8"/>
      <c r="C47" s="8"/>
      <c r="D47" s="8"/>
      <c r="E47" s="8"/>
      <c r="F47" s="8"/>
      <c r="G47" s="8"/>
      <c r="H47" s="8"/>
      <c r="I47" s="8"/>
      <c r="J47" s="8"/>
      <c r="K47" s="8"/>
    </row>
    <row r="48" ht="18.75">
      <c r="A48" s="52" t="s">
        <v>76</v>
      </c>
      <c r="B48" s="74"/>
      <c r="C48" s="75">
        <f>C44+C46</f>
        <v>-2133827.0225</v>
      </c>
      <c r="D48" s="8"/>
      <c r="E48" s="8"/>
      <c r="F48" s="8"/>
      <c r="G48" s="8"/>
      <c r="H48" s="8"/>
      <c r="I48" s="8"/>
      <c r="J48" s="8"/>
      <c r="K48" s="8"/>
    </row>
    <row r="49" ht="15.75">
      <c r="A49" s="8"/>
      <c r="B49" s="8"/>
      <c r="C49" s="8"/>
      <c r="D49" s="8"/>
      <c r="E49" s="8"/>
      <c r="F49" s="8"/>
      <c r="G49" s="8"/>
      <c r="H49" s="8"/>
      <c r="I49" s="8"/>
      <c r="J49" s="8"/>
      <c r="K49" s="8"/>
    </row>
    <row r="50" ht="18.75">
      <c r="A50" s="56" t="s">
        <v>77</v>
      </c>
      <c r="B50" s="49"/>
      <c r="C50" s="76">
        <f>C48/I17</f>
        <v>12.469405536888239</v>
      </c>
      <c r="D50" s="8"/>
      <c r="E50" s="73">
        <f>C48</f>
        <v>-2133827.0225</v>
      </c>
      <c r="F50" s="77" t="s">
        <v>78</v>
      </c>
      <c r="G50" s="73">
        <f>I17</f>
        <v>-171125</v>
      </c>
      <c r="H50" s="78" t="s">
        <v>79</v>
      </c>
      <c r="I50" s="79">
        <f>C50</f>
        <v>12.469405536888239</v>
      </c>
      <c r="J50" s="8"/>
      <c r="K50" s="8"/>
    </row>
    <row r="51" ht="15.75">
      <c r="A51" s="8"/>
      <c r="B51" s="8"/>
      <c r="C51" s="8"/>
      <c r="D51" s="8"/>
      <c r="E51" s="8"/>
      <c r="F51" s="8"/>
      <c r="G51" s="8"/>
      <c r="H51" s="8"/>
      <c r="I51" s="8"/>
      <c r="J51" s="8"/>
      <c r="K51" s="8"/>
    </row>
    <row r="52" ht="18.75">
      <c r="A52" s="52" t="s">
        <v>80</v>
      </c>
      <c r="B52" s="8"/>
      <c r="C52" s="76">
        <f>C44/(C6+C7+C8+C9)</f>
        <v>0.60833124999999999</v>
      </c>
      <c r="D52" s="8"/>
      <c r="E52" s="73">
        <f>C44</f>
        <v>14599.950000000001</v>
      </c>
      <c r="F52" s="77" t="s">
        <v>78</v>
      </c>
      <c r="G52" s="73">
        <f>(C6+C7+C8+C9)</f>
        <v>24000</v>
      </c>
      <c r="H52" s="80" t="s">
        <v>79</v>
      </c>
      <c r="I52" s="79">
        <f>C52</f>
        <v>0.60833124999999999</v>
      </c>
      <c r="J52" s="8"/>
      <c r="K52" s="8"/>
    </row>
    <row r="53" ht="18.75">
      <c r="A53" s="52"/>
      <c r="B53" s="8"/>
      <c r="C53" s="81"/>
      <c r="D53" s="8"/>
      <c r="E53" s="82"/>
      <c r="F53" s="83"/>
      <c r="G53" s="82"/>
      <c r="H53" s="10"/>
      <c r="I53" s="84"/>
      <c r="J53" s="8"/>
      <c r="K53" s="8"/>
    </row>
    <row r="54" ht="18.75">
      <c r="A54" s="52" t="s">
        <v>81</v>
      </c>
      <c r="B54" s="8"/>
      <c r="C54" s="76">
        <f>C44/I5</f>
        <v>4.8666500000000001e-02</v>
      </c>
      <c r="D54" s="8"/>
      <c r="E54" s="73">
        <f>C44</f>
        <v>14599.950000000001</v>
      </c>
      <c r="F54" s="77" t="s">
        <v>78</v>
      </c>
      <c r="G54" s="73">
        <f>I5</f>
        <v>300000</v>
      </c>
      <c r="H54" s="80" t="s">
        <v>79</v>
      </c>
      <c r="I54" s="79">
        <f>C54</f>
        <v>4.8666500000000001e-02</v>
      </c>
      <c r="J54" s="8"/>
      <c r="K54" s="8"/>
    </row>
    <row r="55" ht="18.75">
      <c r="A55" s="52"/>
      <c r="B55" s="8"/>
      <c r="C55" s="81"/>
      <c r="D55" s="8"/>
      <c r="E55" s="82"/>
      <c r="F55" s="83"/>
      <c r="G55" s="82"/>
      <c r="H55" s="10"/>
      <c r="I55" s="84"/>
      <c r="J55" s="8"/>
      <c r="K55" s="8"/>
    </row>
    <row r="56" ht="18.75">
      <c r="A56" s="52"/>
      <c r="B56" s="8"/>
      <c r="C56" s="81"/>
      <c r="D56" s="8"/>
      <c r="E56" s="82"/>
      <c r="F56" s="83"/>
      <c r="G56" s="82"/>
      <c r="H56" s="10"/>
      <c r="I56" s="84"/>
      <c r="J56" s="8"/>
      <c r="K56" s="8"/>
    </row>
    <row r="57" ht="18.75">
      <c r="A57" s="52"/>
      <c r="B57" s="8"/>
      <c r="C57" s="81"/>
      <c r="D57" s="8"/>
      <c r="E57" s="82"/>
      <c r="F57" s="83"/>
      <c r="G57" s="82"/>
      <c r="H57" s="10"/>
      <c r="I57" s="84"/>
      <c r="J57" s="8"/>
      <c r="K57" s="8"/>
    </row>
    <row r="58" ht="47.299999999999997" customHeight="1">
      <c r="A58" s="52"/>
      <c r="B58" s="8"/>
      <c r="C58" s="3" t="s">
        <v>0</v>
      </c>
      <c r="D58" s="8"/>
      <c r="E58" s="82"/>
      <c r="F58" s="83"/>
      <c r="G58" s="82"/>
      <c r="H58" s="10"/>
      <c r="I58" s="84"/>
      <c r="J58" s="8"/>
      <c r="K58" s="8"/>
    </row>
    <row r="59" ht="30.800000000000001" customHeight="1">
      <c r="A59" s="51" t="str">
        <f>Inputs!A78</f>
        <v xml:space="preserve">This sheet is for informational purposes only. The figures included in this worksheet are entirely dependent on the information that you input. All information is for preliminary analysis and calculations only.  </v>
      </c>
      <c r="B59" s="51"/>
      <c r="C59" s="51"/>
      <c r="D59" s="51"/>
      <c r="E59" s="51"/>
      <c r="F59" s="51"/>
      <c r="G59" s="51"/>
      <c r="H59" s="51"/>
      <c r="I59" s="51"/>
      <c r="J59" s="51"/>
      <c r="K59" s="51"/>
    </row>
    <row r="60" ht="15">
      <c r="A60" s="51"/>
      <c r="B60" s="51"/>
      <c r="C60" s="51"/>
      <c r="D60" s="51"/>
      <c r="E60" s="51"/>
      <c r="F60" s="51"/>
      <c r="G60" s="51"/>
      <c r="H60" s="51"/>
      <c r="I60" s="51"/>
      <c r="J60" s="51"/>
      <c r="K60" s="51"/>
    </row>
    <row r="61" ht="15">
      <c r="A61" s="51"/>
      <c r="B61" s="51"/>
      <c r="C61" s="51"/>
      <c r="D61" s="51"/>
      <c r="E61" s="51"/>
      <c r="F61" s="51"/>
      <c r="G61" s="51"/>
      <c r="H61" s="51"/>
      <c r="I61" s="51"/>
      <c r="J61" s="51"/>
      <c r="K61" s="51"/>
    </row>
    <row r="62" ht="15">
      <c r="A62" s="51"/>
      <c r="B62" s="51"/>
      <c r="C62" s="51"/>
      <c r="D62" s="51"/>
      <c r="E62" s="51"/>
      <c r="F62" s="51"/>
      <c r="G62" s="51"/>
      <c r="H62" s="51"/>
      <c r="I62" s="51"/>
      <c r="J62" s="51"/>
      <c r="K62" s="51"/>
    </row>
    <row r="63" ht="15">
      <c r="A63" s="51"/>
      <c r="B63" s="51"/>
      <c r="C63" s="51"/>
      <c r="D63" s="51"/>
      <c r="E63" s="51"/>
      <c r="F63" s="51"/>
      <c r="G63" s="51"/>
      <c r="H63" s="51"/>
      <c r="I63" s="51"/>
      <c r="J63" s="51"/>
      <c r="K63" s="51"/>
    </row>
  </sheetData>
  <mergeCells count="18">
    <mergeCell ref="D1:K3"/>
    <mergeCell ref="E5:G5"/>
    <mergeCell ref="E27:J27"/>
    <mergeCell ref="E28:J28"/>
    <mergeCell ref="E29:J29"/>
    <mergeCell ref="E30:J30"/>
    <mergeCell ref="E31:J31"/>
    <mergeCell ref="E32:J32"/>
    <mergeCell ref="E33:J33"/>
    <mergeCell ref="E34:J34"/>
    <mergeCell ref="E35:J35"/>
    <mergeCell ref="E36:J36"/>
    <mergeCell ref="E37:J37"/>
    <mergeCell ref="E38:J38"/>
    <mergeCell ref="E39:J39"/>
    <mergeCell ref="E40:J40"/>
    <mergeCell ref="E41:J41"/>
    <mergeCell ref="A59:K63"/>
  </mergeCells>
  <hyperlinks>
    <hyperlink r:id="rId1" ref="C58"/>
  </hyperlink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1" scale="72" useFirstPageNumber="0" usePrinterDefaults="1" verticalDpi="600"/>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1" summaryRight="1"/>
    <pageSetUpPr autoPageBreaks="1" fitToPage="1"/>
  </sheetPr>
  <sheetViews>
    <sheetView workbookViewId="0" zoomScale="100">
      <selection activeCell="A1" activeCellId="0" sqref="A1"/>
    </sheetView>
  </sheetViews>
  <sheetFormatPr baseColWidth="8" customHeight="1" defaultRowHeight="15"/>
  <cols>
    <col bestFit="1" customWidth="1" min="1" max="1" style="1" width="11.855499999999999"/>
    <col bestFit="1" customWidth="1" min="2" max="2" style="1" width="8.5703099999999992"/>
    <col bestFit="1" customWidth="1" min="3" max="3" style="1" width="18"/>
    <col bestFit="1" customWidth="1" min="4" max="4" style="1" width="9"/>
    <col bestFit="1" customWidth="1" min="5" max="5" style="1" width="3.42578"/>
    <col bestFit="1" customWidth="1" min="6" max="6" style="1" width="16.140599999999999"/>
    <col bestFit="1" customWidth="1" min="7" max="7" style="95" width="5.1406200000000002"/>
    <col bestFit="1" customWidth="1" min="8" max="8" style="95" width="3.85547"/>
    <col bestFit="1" customWidth="1" min="9" max="9" style="1" width="6.5703100000000001"/>
    <col bestFit="1" customWidth="1" min="10" max="10" style="1" width="15.5703"/>
    <col bestFit="1" customWidth="1" min="11" max="11" style="1" width="3.85547"/>
    <col bestFit="1" customWidth="1" min="12" max="12" style="1" width="4.2851600000000003"/>
    <col bestFit="1" customWidth="1" min="13" max="13" style="1" width="9.4257799999999996"/>
    <col bestFit="1" customWidth="1" min="14" max="14" style="1" width="19.425799999999999"/>
    <col bestFit="1" customWidth="1" min="15" max="15" style="1" width="9"/>
    <col bestFit="1" customWidth="1" min="16" max="257" style="1" width="9.1406200000000002"/>
  </cols>
  <sheetData>
    <row r="1" ht="18.75">
      <c r="A1" s="52" t="s">
        <v>100</v>
      </c>
      <c r="B1" s="52"/>
      <c r="C1" s="8"/>
      <c r="D1" s="8"/>
      <c r="E1" s="8"/>
      <c r="F1" s="56" t="str">
        <f>Inputs!D20</f>
        <v xml:space="preserve">456 Walter St</v>
      </c>
      <c r="G1" s="15"/>
      <c r="H1" s="56"/>
      <c r="I1" s="96"/>
      <c r="J1" s="96"/>
      <c r="K1" s="96"/>
      <c r="L1" s="96"/>
      <c r="M1" s="96"/>
      <c r="N1" s="96"/>
      <c r="O1" s="8"/>
    </row>
    <row r="2" ht="15" customHeight="1">
      <c r="A2" s="8"/>
      <c r="B2" s="8"/>
      <c r="C2" s="8"/>
      <c r="D2" s="8"/>
      <c r="E2" s="8"/>
      <c r="F2" s="8"/>
      <c r="G2" s="15"/>
      <c r="H2" s="15"/>
      <c r="I2" s="8"/>
      <c r="J2" s="8"/>
      <c r="K2" s="97"/>
      <c r="L2" s="8"/>
      <c r="M2" s="8"/>
      <c r="N2" s="98"/>
      <c r="O2" s="98"/>
    </row>
    <row r="3" ht="18.75" customHeight="1">
      <c r="A3" s="99"/>
      <c r="B3" s="99"/>
      <c r="C3" s="99"/>
      <c r="D3" s="99"/>
      <c r="E3" s="9" t="s">
        <v>101</v>
      </c>
      <c r="F3" s="9"/>
      <c r="G3" s="9"/>
      <c r="H3" s="9"/>
      <c r="I3" s="11" t="s">
        <v>102</v>
      </c>
      <c r="J3" s="11"/>
      <c r="K3" s="11"/>
      <c r="L3" s="8"/>
      <c r="M3" s="100" t="s">
        <v>103</v>
      </c>
      <c r="N3" s="100"/>
      <c r="O3" s="100"/>
    </row>
    <row r="4" ht="15.75" customHeight="1">
      <c r="A4" s="99"/>
      <c r="B4" s="99"/>
      <c r="C4" s="99"/>
      <c r="D4" s="99"/>
      <c r="E4" s="101"/>
      <c r="F4" s="101"/>
      <c r="G4" s="101"/>
      <c r="H4" s="9"/>
      <c r="I4" s="102"/>
      <c r="J4" s="102"/>
      <c r="K4" s="102"/>
      <c r="L4" s="8"/>
      <c r="M4" s="103"/>
      <c r="N4" s="103"/>
      <c r="O4" s="103"/>
    </row>
    <row r="5" ht="18.75">
      <c r="A5" s="52" t="s">
        <v>99</v>
      </c>
      <c r="B5" s="52"/>
      <c r="C5" s="8"/>
      <c r="D5" s="8"/>
      <c r="E5" s="8"/>
      <c r="F5" s="104">
        <f>'Cash Purchase'!C9</f>
        <v>277000</v>
      </c>
      <c r="G5" s="105"/>
      <c r="H5" s="105"/>
      <c r="I5" s="52"/>
      <c r="J5" s="106">
        <f>'Financing Purchase'!C12</f>
        <v>65740</v>
      </c>
      <c r="K5" s="8"/>
      <c r="L5" s="8"/>
      <c r="M5" s="107"/>
      <c r="N5" s="106">
        <f>'Hard Money Purchase'!I17</f>
        <v>-171125</v>
      </c>
      <c r="O5" s="8"/>
    </row>
    <row r="6" ht="13.5" customHeight="1">
      <c r="A6" s="58"/>
      <c r="B6" s="58"/>
      <c r="C6" s="8"/>
      <c r="D6" s="8"/>
      <c r="E6" s="57"/>
      <c r="F6" s="57"/>
      <c r="G6" s="15"/>
      <c r="H6" s="15"/>
      <c r="I6" s="8"/>
      <c r="J6" s="8"/>
      <c r="K6" s="8"/>
      <c r="L6" s="8"/>
      <c r="M6" s="57"/>
      <c r="N6" s="8"/>
      <c r="O6" s="8"/>
    </row>
    <row r="7" ht="16.5">
      <c r="A7" s="54" t="s">
        <v>104</v>
      </c>
      <c r="B7" s="54"/>
      <c r="C7" s="8"/>
      <c r="D7" s="8"/>
      <c r="E7" s="57"/>
      <c r="F7" s="57">
        <f>'Cash Purchase'!I5</f>
        <v>300000</v>
      </c>
      <c r="G7" s="15"/>
      <c r="H7" s="15"/>
      <c r="I7" s="8"/>
      <c r="J7" s="26">
        <f>'Cash Purchase'!I5</f>
        <v>300000</v>
      </c>
      <c r="K7" s="8"/>
      <c r="L7" s="8"/>
      <c r="M7" s="57"/>
      <c r="N7" s="26">
        <f>'Hard Money Purchase'!I5</f>
        <v>300000</v>
      </c>
      <c r="O7" s="8"/>
    </row>
    <row r="8" ht="18.75">
      <c r="A8" s="8" t="s">
        <v>105</v>
      </c>
      <c r="B8" s="8"/>
      <c r="C8" s="52"/>
      <c r="D8" s="52"/>
      <c r="E8" s="52"/>
      <c r="F8" s="26">
        <f>'Cash Purchase'!I6</f>
        <v>0</v>
      </c>
      <c r="G8" s="15"/>
      <c r="H8" s="15"/>
      <c r="I8" s="8"/>
      <c r="J8" s="108">
        <f>'Financing Purchase'!I6</f>
        <v>-212500</v>
      </c>
      <c r="K8" s="8"/>
      <c r="L8" s="8"/>
      <c r="M8" s="57"/>
      <c r="N8" s="109">
        <f>'Hard Money Purchase'!I6</f>
        <v>-214789</v>
      </c>
      <c r="O8" s="57"/>
      <c r="P8" s="110"/>
      <c r="Q8" s="110"/>
    </row>
    <row r="9" ht="18.75">
      <c r="A9" s="52" t="s">
        <v>55</v>
      </c>
      <c r="B9" s="52"/>
      <c r="C9" s="8"/>
      <c r="D9" s="8"/>
      <c r="E9" s="92"/>
      <c r="F9" s="106">
        <f>F7+F8</f>
        <v>300000</v>
      </c>
      <c r="G9" s="111"/>
      <c r="H9" s="111"/>
      <c r="I9" s="8"/>
      <c r="J9" s="106">
        <f>J7+J8</f>
        <v>87500</v>
      </c>
      <c r="K9" s="8"/>
      <c r="L9" s="8"/>
      <c r="M9" s="57"/>
      <c r="N9" s="106">
        <f>N7+N8</f>
        <v>85211</v>
      </c>
      <c r="O9" s="8"/>
    </row>
    <row r="10" ht="9" customHeight="1">
      <c r="A10" s="58"/>
      <c r="B10" s="58"/>
      <c r="C10" s="8"/>
      <c r="D10" s="8"/>
      <c r="E10" s="57"/>
      <c r="F10" s="57"/>
      <c r="G10" s="15"/>
      <c r="H10" s="15"/>
      <c r="I10" s="8"/>
      <c r="J10" s="8"/>
      <c r="K10" s="8"/>
      <c r="L10" s="8"/>
      <c r="M10" s="8"/>
      <c r="N10" s="8"/>
      <c r="O10" s="8"/>
    </row>
    <row r="11" ht="15">
      <c r="A11" s="8"/>
      <c r="B11" s="8"/>
      <c r="C11" s="8"/>
      <c r="D11" s="8"/>
      <c r="E11" s="8"/>
      <c r="F11" s="8"/>
      <c r="G11" s="15"/>
      <c r="H11" s="15"/>
      <c r="I11" s="8"/>
      <c r="J11" s="8"/>
      <c r="K11" s="8"/>
      <c r="L11" s="8"/>
      <c r="M11" s="8"/>
      <c r="N11" s="8"/>
      <c r="O11" s="8"/>
    </row>
    <row r="12" ht="18.75">
      <c r="A12" s="52" t="s">
        <v>106</v>
      </c>
      <c r="B12" s="52"/>
      <c r="C12" s="8"/>
      <c r="D12" s="8"/>
      <c r="E12" s="8"/>
      <c r="F12" s="8"/>
      <c r="G12" s="15"/>
      <c r="H12" s="15"/>
      <c r="I12" s="8"/>
      <c r="J12" s="8"/>
      <c r="K12" s="8"/>
      <c r="L12" s="8"/>
      <c r="M12" s="8"/>
      <c r="N12" s="8"/>
      <c r="O12" s="8"/>
    </row>
    <row r="13" ht="7.5" customHeight="1">
      <c r="A13" s="8"/>
      <c r="B13" s="8"/>
      <c r="C13" s="8"/>
      <c r="D13" s="8"/>
      <c r="E13" s="8"/>
      <c r="F13" s="8"/>
      <c r="G13" s="15"/>
      <c r="H13" s="15"/>
      <c r="I13" s="8"/>
      <c r="J13" s="8"/>
      <c r="K13" s="8"/>
      <c r="L13" s="8"/>
      <c r="M13" s="8"/>
      <c r="N13" s="8"/>
      <c r="O13" s="8"/>
    </row>
    <row r="14" ht="16.5">
      <c r="A14" s="62" t="s">
        <v>59</v>
      </c>
      <c r="B14" s="62"/>
      <c r="C14" s="58"/>
      <c r="D14" s="58"/>
      <c r="E14" s="58"/>
      <c r="F14" s="58"/>
      <c r="G14" s="112"/>
      <c r="H14" s="112"/>
      <c r="I14" s="58"/>
      <c r="J14" s="58"/>
      <c r="K14" s="58"/>
      <c r="L14" s="58"/>
      <c r="M14" s="58"/>
      <c r="N14" s="8"/>
      <c r="O14" s="8"/>
      <c r="Q14" s="1"/>
      <c r="R14" s="1"/>
      <c r="S14" s="1"/>
      <c r="T14" s="1"/>
      <c r="U14" s="1"/>
    </row>
    <row r="15" ht="16.5">
      <c r="A15" s="58" t="s">
        <v>60</v>
      </c>
      <c r="B15" s="58"/>
      <c r="C15" s="58"/>
      <c r="D15" s="58"/>
      <c r="E15" s="63"/>
      <c r="F15" s="63">
        <f>'Cash Purchase'!C13</f>
        <v>24000</v>
      </c>
      <c r="G15" s="112"/>
      <c r="H15" s="112"/>
      <c r="I15" s="8"/>
      <c r="J15" s="63">
        <f>'Financing Purchase'!C17</f>
        <v>24000</v>
      </c>
      <c r="K15" s="8"/>
      <c r="L15" s="8"/>
      <c r="M15" s="8"/>
      <c r="N15" s="63">
        <f>'Hard Money Purchase'!C22</f>
        <v>24000</v>
      </c>
      <c r="O15" s="8"/>
      <c r="Q15" s="113"/>
      <c r="R15" s="113"/>
      <c r="S15" s="114"/>
      <c r="T15" s="114"/>
      <c r="U15" s="114"/>
    </row>
    <row r="16" ht="16.5">
      <c r="A16" s="58" t="s">
        <v>62</v>
      </c>
      <c r="B16" s="58"/>
      <c r="C16" s="66">
        <f>Inputs!D45</f>
        <v>5.0000000000000003e-02</v>
      </c>
      <c r="D16" s="66"/>
      <c r="E16" s="63"/>
      <c r="F16" s="67">
        <f>'Cash Purchase'!C14</f>
        <v>-1200</v>
      </c>
      <c r="G16" s="112"/>
      <c r="H16" s="112"/>
      <c r="I16" s="8"/>
      <c r="J16" s="67">
        <f>'Financing Purchase'!C18</f>
        <v>-1200</v>
      </c>
      <c r="K16" s="8"/>
      <c r="L16" s="8"/>
      <c r="M16" s="8"/>
      <c r="N16" s="67">
        <f>'Hard Money Purchase'!C23</f>
        <v>-1200</v>
      </c>
      <c r="O16" s="8"/>
      <c r="Q16" s="114"/>
      <c r="R16" s="114"/>
      <c r="S16" s="114"/>
      <c r="T16" s="114"/>
      <c r="U16" s="114"/>
    </row>
    <row r="17" ht="16.5">
      <c r="A17" s="54" t="s">
        <v>63</v>
      </c>
      <c r="B17" s="54"/>
      <c r="C17" s="54"/>
      <c r="D17" s="54"/>
      <c r="E17" s="68"/>
      <c r="F17" s="68">
        <f>SUM(F15:F16)</f>
        <v>22800</v>
      </c>
      <c r="G17" s="112"/>
      <c r="H17" s="112"/>
      <c r="I17" s="8"/>
      <c r="J17" s="68">
        <f>SUM(J15:J16)</f>
        <v>22800</v>
      </c>
      <c r="K17" s="8"/>
      <c r="L17" s="8"/>
      <c r="M17" s="8"/>
      <c r="N17" s="68">
        <f>SUM(N15:N16)</f>
        <v>22800</v>
      </c>
      <c r="O17" s="8"/>
      <c r="Q17" s="114"/>
      <c r="R17" s="114"/>
      <c r="S17" s="114"/>
      <c r="T17" s="114"/>
      <c r="U17" s="114"/>
    </row>
    <row r="18" ht="16.5">
      <c r="A18" s="58"/>
      <c r="B18" s="58"/>
      <c r="C18" s="58"/>
      <c r="D18" s="58"/>
      <c r="E18" s="63"/>
      <c r="F18" s="63"/>
      <c r="G18" s="112"/>
      <c r="H18" s="112"/>
      <c r="I18" s="8"/>
      <c r="J18" s="63"/>
      <c r="K18" s="8"/>
      <c r="L18" s="8"/>
      <c r="M18" s="8"/>
      <c r="N18" s="63"/>
      <c r="O18" s="8"/>
      <c r="Q18" s="114"/>
      <c r="R18" s="114"/>
      <c r="S18" s="114"/>
      <c r="T18" s="114"/>
      <c r="U18" s="114"/>
    </row>
    <row r="19" ht="16.5">
      <c r="A19" s="62" t="s">
        <v>64</v>
      </c>
      <c r="B19" s="62"/>
      <c r="C19" s="58"/>
      <c r="D19" s="58"/>
      <c r="E19" s="63"/>
      <c r="F19" s="63"/>
      <c r="G19" s="112"/>
      <c r="H19" s="112"/>
      <c r="I19" s="8"/>
      <c r="J19" s="63"/>
      <c r="K19" s="8"/>
      <c r="L19" s="8"/>
      <c r="M19" s="8"/>
      <c r="N19" s="63"/>
      <c r="O19" s="8"/>
      <c r="Q19" s="114"/>
      <c r="R19" s="114"/>
      <c r="S19" s="114"/>
      <c r="T19" s="114"/>
      <c r="U19" s="114"/>
    </row>
    <row r="20" ht="16.5">
      <c r="A20" s="58" t="s">
        <v>37</v>
      </c>
      <c r="B20" s="58"/>
      <c r="C20" s="58"/>
      <c r="D20" s="58"/>
      <c r="E20" s="63"/>
      <c r="F20" s="69">
        <f>'Cash Purchase'!C18</f>
        <v>0</v>
      </c>
      <c r="G20" s="112"/>
      <c r="H20" s="112"/>
      <c r="I20" s="8"/>
      <c r="J20" s="69">
        <f>'Financing Purchase'!C22</f>
        <v>0</v>
      </c>
      <c r="K20" s="8"/>
      <c r="L20" s="8"/>
      <c r="M20" s="8"/>
      <c r="N20" s="69">
        <f>'Hard Money Purchase'!C27</f>
        <v>0</v>
      </c>
      <c r="O20" s="8"/>
      <c r="Q20" s="115"/>
      <c r="R20" s="115"/>
      <c r="S20" s="115"/>
      <c r="T20" s="115"/>
      <c r="U20" s="115"/>
    </row>
    <row r="21" ht="16.5">
      <c r="A21" s="58" t="s">
        <v>38</v>
      </c>
      <c r="B21" s="58"/>
      <c r="C21" s="58"/>
      <c r="D21" s="58"/>
      <c r="E21" s="63"/>
      <c r="F21" s="69">
        <f>'Cash Purchase'!C19</f>
        <v>0</v>
      </c>
      <c r="G21" s="112"/>
      <c r="H21" s="112"/>
      <c r="I21" s="8"/>
      <c r="J21" s="69">
        <f>'Financing Purchase'!C23</f>
        <v>0</v>
      </c>
      <c r="K21" s="8"/>
      <c r="L21" s="8"/>
      <c r="M21" s="8"/>
      <c r="N21" s="69">
        <f>'Hard Money Purchase'!C28</f>
        <v>0</v>
      </c>
      <c r="O21" s="8"/>
      <c r="Q21" s="115"/>
      <c r="R21" s="115"/>
      <c r="S21" s="115"/>
      <c r="T21" s="115"/>
      <c r="U21" s="115"/>
    </row>
    <row r="22" ht="16.5">
      <c r="A22" s="58" t="s">
        <v>39</v>
      </c>
      <c r="B22" s="58"/>
      <c r="C22" s="58"/>
      <c r="D22" s="58"/>
      <c r="E22" s="63"/>
      <c r="F22" s="69">
        <f>'Cash Purchase'!C20</f>
        <v>0</v>
      </c>
      <c r="G22" s="112"/>
      <c r="H22" s="112"/>
      <c r="I22" s="8"/>
      <c r="J22" s="69">
        <f>'Financing Purchase'!C24</f>
        <v>0</v>
      </c>
      <c r="K22" s="8"/>
      <c r="L22" s="8"/>
      <c r="M22" s="8"/>
      <c r="N22" s="69">
        <f>'Hard Money Purchase'!C29</f>
        <v>0</v>
      </c>
      <c r="O22" s="8"/>
      <c r="Q22" s="115"/>
      <c r="R22" s="115"/>
      <c r="S22" s="115"/>
      <c r="T22" s="115"/>
      <c r="U22" s="115"/>
    </row>
    <row r="23" ht="16.5">
      <c r="A23" s="58" t="s">
        <v>41</v>
      </c>
      <c r="B23" s="58"/>
      <c r="C23" s="58"/>
      <c r="D23" s="58"/>
      <c r="E23" s="63"/>
      <c r="F23" s="69">
        <f>'Cash Purchase'!C21</f>
        <v>-2000</v>
      </c>
      <c r="G23" s="112"/>
      <c r="H23" s="112"/>
      <c r="I23" s="8"/>
      <c r="J23" s="69">
        <f>'Financing Purchase'!C25</f>
        <v>-2000</v>
      </c>
      <c r="K23" s="8"/>
      <c r="L23" s="8"/>
      <c r="M23" s="8"/>
      <c r="N23" s="69">
        <f>'Hard Money Purchase'!C30</f>
        <v>-2000</v>
      </c>
      <c r="O23" s="8"/>
      <c r="Q23" s="115"/>
      <c r="R23" s="115"/>
      <c r="S23" s="115"/>
      <c r="T23" s="115"/>
      <c r="U23" s="115"/>
    </row>
    <row r="24" ht="16.5">
      <c r="A24" s="58" t="s">
        <v>43</v>
      </c>
      <c r="B24" s="58"/>
      <c r="C24" s="58"/>
      <c r="D24" s="58"/>
      <c r="E24" s="63"/>
      <c r="F24" s="69">
        <f>'Cash Purchase'!C22</f>
        <v>0</v>
      </c>
      <c r="G24" s="112"/>
      <c r="H24" s="112"/>
      <c r="I24" s="8"/>
      <c r="J24" s="69">
        <f>'Financing Purchase'!C26</f>
        <v>0</v>
      </c>
      <c r="K24" s="8"/>
      <c r="L24" s="8"/>
      <c r="M24" s="8"/>
      <c r="N24" s="69">
        <f>'Hard Money Purchase'!C31</f>
        <v>0</v>
      </c>
      <c r="O24" s="8"/>
      <c r="Q24" s="115"/>
      <c r="R24" s="115"/>
      <c r="S24" s="115"/>
      <c r="T24" s="115"/>
      <c r="U24" s="115"/>
    </row>
    <row r="25" ht="16.5">
      <c r="A25" s="58" t="s">
        <v>66</v>
      </c>
      <c r="B25" s="58"/>
      <c r="C25" s="58"/>
      <c r="D25" s="58"/>
      <c r="E25" s="63"/>
      <c r="F25" s="69">
        <f>'Cash Purchase'!C23</f>
        <v>-5.0000000000000003e-02</v>
      </c>
      <c r="G25" s="112"/>
      <c r="H25" s="112"/>
      <c r="I25" s="8"/>
      <c r="J25" s="69">
        <f>'Financing Purchase'!C27</f>
        <v>-5.0000000000000003e-02</v>
      </c>
      <c r="K25" s="8"/>
      <c r="L25" s="8"/>
      <c r="M25" s="8"/>
      <c r="N25" s="69">
        <f>'Hard Money Purchase'!C32</f>
        <v>-5.0000000000000003e-02</v>
      </c>
      <c r="O25" s="8"/>
      <c r="Q25" s="115"/>
      <c r="R25" s="115"/>
      <c r="S25" s="115"/>
      <c r="T25" s="115"/>
      <c r="U25" s="115"/>
    </row>
    <row r="26" ht="16.5">
      <c r="A26" s="58" t="s">
        <v>67</v>
      </c>
      <c r="B26" s="58"/>
      <c r="C26" s="58"/>
      <c r="D26" s="58"/>
      <c r="E26" s="63"/>
      <c r="F26" s="69">
        <f>'Cash Purchase'!C24</f>
        <v>0</v>
      </c>
      <c r="G26" s="112"/>
      <c r="H26" s="112"/>
      <c r="I26" s="8"/>
      <c r="J26" s="69">
        <f>'Financing Purchase'!C28</f>
        <v>0</v>
      </c>
      <c r="K26" s="8"/>
      <c r="L26" s="8"/>
      <c r="M26" s="8"/>
      <c r="N26" s="69">
        <f>'Hard Money Purchase'!C33</f>
        <v>0</v>
      </c>
      <c r="O26" s="8"/>
      <c r="Q26" s="115"/>
      <c r="R26" s="115"/>
      <c r="S26" s="115"/>
      <c r="T26" s="115"/>
      <c r="U26" s="115"/>
    </row>
    <row r="27" ht="16.5">
      <c r="A27" s="58" t="s">
        <v>68</v>
      </c>
      <c r="B27" s="58"/>
      <c r="C27" s="58"/>
      <c r="D27" s="58"/>
      <c r="E27" s="63"/>
      <c r="F27" s="69">
        <f>'Cash Purchase'!C25</f>
        <v>0</v>
      </c>
      <c r="G27" s="112"/>
      <c r="H27" s="112"/>
      <c r="I27" s="8"/>
      <c r="J27" s="69">
        <f>'Financing Purchase'!C29</f>
        <v>0</v>
      </c>
      <c r="K27" s="8"/>
      <c r="L27" s="8"/>
      <c r="M27" s="8"/>
      <c r="N27" s="69">
        <f>'Hard Money Purchase'!C34</f>
        <v>0</v>
      </c>
      <c r="O27" s="8"/>
      <c r="Q27" s="115"/>
      <c r="R27" s="115"/>
      <c r="S27" s="115"/>
      <c r="T27" s="115"/>
      <c r="U27" s="115"/>
    </row>
    <row r="28" ht="16.5">
      <c r="A28" s="58" t="s">
        <v>69</v>
      </c>
      <c r="B28" s="58"/>
      <c r="C28" s="58"/>
      <c r="D28" s="58"/>
      <c r="E28" s="63"/>
      <c r="F28" s="69">
        <f>'Cash Purchase'!C26</f>
        <v>-1200</v>
      </c>
      <c r="G28" s="112"/>
      <c r="H28" s="112"/>
      <c r="I28" s="8"/>
      <c r="J28" s="69">
        <f>'Financing Purchase'!C30</f>
        <v>-1200</v>
      </c>
      <c r="K28" s="8"/>
      <c r="L28" s="8"/>
      <c r="M28" s="8"/>
      <c r="N28" s="69">
        <f>'Hard Money Purchase'!C35</f>
        <v>-1200</v>
      </c>
      <c r="O28" s="8"/>
      <c r="Q28" s="115"/>
      <c r="R28" s="115"/>
      <c r="S28" s="115"/>
      <c r="T28" s="115"/>
      <c r="U28" s="115"/>
    </row>
    <row r="29" ht="16.5">
      <c r="A29" s="58" t="s">
        <v>70</v>
      </c>
      <c r="B29" s="58"/>
      <c r="C29" s="58"/>
      <c r="D29" s="58"/>
      <c r="E29" s="63"/>
      <c r="F29" s="69">
        <f>'Cash Purchase'!C27</f>
        <v>-800</v>
      </c>
      <c r="G29" s="112"/>
      <c r="H29" s="112"/>
      <c r="I29" s="8"/>
      <c r="J29" s="69">
        <f>'Financing Purchase'!C31</f>
        <v>-800</v>
      </c>
      <c r="K29" s="8"/>
      <c r="L29" s="8"/>
      <c r="M29" s="8"/>
      <c r="N29" s="69">
        <f>'Hard Money Purchase'!C36</f>
        <v>-800</v>
      </c>
      <c r="O29" s="8"/>
      <c r="Q29" s="115"/>
      <c r="R29" s="115"/>
      <c r="S29" s="115"/>
      <c r="T29" s="115"/>
      <c r="U29" s="115"/>
    </row>
    <row r="30" ht="16.5">
      <c r="A30" s="58" t="str">
        <f>Inputs!A50</f>
        <v xml:space="preserve">Property Management</v>
      </c>
      <c r="B30" s="58"/>
      <c r="C30" s="58"/>
      <c r="D30" s="58"/>
      <c r="E30" s="63"/>
      <c r="F30" s="69">
        <f>'Cash Purchase'!C28</f>
        <v>-2400</v>
      </c>
      <c r="G30" s="112"/>
      <c r="H30" s="112"/>
      <c r="I30" s="8"/>
      <c r="J30" s="69">
        <f>'Financing Purchase'!C32</f>
        <v>-2400</v>
      </c>
      <c r="K30" s="8"/>
      <c r="L30" s="8"/>
      <c r="M30" s="8"/>
      <c r="N30" s="69">
        <f>'Hard Money Purchase'!C37</f>
        <v>-2400</v>
      </c>
      <c r="O30" s="8"/>
      <c r="Q30" s="115"/>
      <c r="R30" s="115"/>
      <c r="S30" s="115"/>
      <c r="T30" s="115"/>
      <c r="U30" s="115"/>
    </row>
    <row r="31" ht="16.5">
      <c r="A31" s="58" t="str">
        <f>Inputs!A51</f>
        <v xml:space="preserve">Repairs and Maintenance</v>
      </c>
      <c r="B31" s="58"/>
      <c r="C31" s="58"/>
      <c r="D31" s="58"/>
      <c r="E31" s="63"/>
      <c r="F31" s="69">
        <f>'Cash Purchase'!C29</f>
        <v>-1200</v>
      </c>
      <c r="G31" s="112"/>
      <c r="H31" s="112"/>
      <c r="I31" s="8"/>
      <c r="J31" s="69">
        <f>'Financing Purchase'!C33</f>
        <v>-1200</v>
      </c>
      <c r="K31" s="8"/>
      <c r="L31" s="8"/>
      <c r="M31" s="8"/>
      <c r="N31" s="69">
        <f>'Hard Money Purchase'!C38</f>
        <v>-1200</v>
      </c>
      <c r="O31" s="8"/>
      <c r="Q31" s="115"/>
      <c r="R31" s="115"/>
      <c r="S31" s="115"/>
      <c r="T31" s="115"/>
      <c r="U31" s="115"/>
    </row>
    <row r="32" ht="16.5">
      <c r="A32" s="58" t="str">
        <f>Inputs!A52</f>
        <v xml:space="preserve">Utilities (If paid by owner) </v>
      </c>
      <c r="B32" s="58"/>
      <c r="C32" s="58"/>
      <c r="D32" s="58"/>
      <c r="E32" s="63"/>
      <c r="F32" s="69">
        <f>'Cash Purchase'!C30</f>
        <v>0</v>
      </c>
      <c r="G32" s="112"/>
      <c r="H32" s="112"/>
      <c r="I32" s="8"/>
      <c r="J32" s="69">
        <f>'Financing Purchase'!C34</f>
        <v>0</v>
      </c>
      <c r="K32" s="8"/>
      <c r="L32" s="8"/>
      <c r="M32" s="8"/>
      <c r="N32" s="69">
        <f>'Hard Money Purchase'!C39</f>
        <v>0</v>
      </c>
      <c r="O32" s="8"/>
      <c r="Q32" s="115"/>
      <c r="R32" s="115"/>
      <c r="S32" s="115"/>
      <c r="T32" s="115"/>
      <c r="U32" s="115"/>
    </row>
    <row r="33" ht="16.5">
      <c r="A33" s="58" t="str">
        <f>Inputs!A53</f>
        <v xml:space="preserve"> - Water and Sewer</v>
      </c>
      <c r="B33" s="58"/>
      <c r="C33" s="58"/>
      <c r="D33" s="58"/>
      <c r="E33" s="63"/>
      <c r="F33" s="69">
        <f>'Cash Purchase'!C31</f>
        <v>-400</v>
      </c>
      <c r="G33" s="112"/>
      <c r="H33" s="112"/>
      <c r="I33" s="8"/>
      <c r="J33" s="69">
        <f>'Financing Purchase'!C35</f>
        <v>-400</v>
      </c>
      <c r="K33" s="8"/>
      <c r="L33" s="8"/>
      <c r="M33" s="8"/>
      <c r="N33" s="69">
        <f>'Hard Money Purchase'!C40</f>
        <v>-400</v>
      </c>
      <c r="O33" s="8"/>
      <c r="Q33" s="115"/>
      <c r="R33" s="115"/>
      <c r="S33" s="115"/>
      <c r="T33" s="115"/>
      <c r="U33" s="115"/>
    </row>
    <row r="34" ht="16.5">
      <c r="A34" s="58" t="str">
        <f>Inputs!A54</f>
        <v xml:space="preserve"> - Trash</v>
      </c>
      <c r="B34" s="58"/>
      <c r="C34" s="58"/>
      <c r="D34" s="58"/>
      <c r="E34" s="63"/>
      <c r="F34" s="69">
        <f>'Cash Purchase'!C32</f>
        <v>-200</v>
      </c>
      <c r="G34" s="112"/>
      <c r="H34" s="112"/>
      <c r="I34" s="8"/>
      <c r="J34" s="69">
        <f>'Financing Purchase'!C36</f>
        <v>-200</v>
      </c>
      <c r="K34" s="8"/>
      <c r="L34" s="8"/>
      <c r="M34" s="8"/>
      <c r="N34" s="69">
        <f>'Hard Money Purchase'!C41</f>
        <v>-200</v>
      </c>
      <c r="O34" s="8"/>
      <c r="Q34" s="115"/>
      <c r="R34" s="115"/>
      <c r="S34" s="115"/>
      <c r="T34" s="115"/>
      <c r="U34" s="115"/>
    </row>
    <row r="35" ht="16.5">
      <c r="A35" s="54" t="s">
        <v>71</v>
      </c>
      <c r="B35" s="54"/>
      <c r="C35" s="58"/>
      <c r="D35" s="58"/>
      <c r="E35" s="68"/>
      <c r="F35" s="71">
        <f>SUM(F20:F34)</f>
        <v>-8200.0499999999993</v>
      </c>
      <c r="G35" s="112"/>
      <c r="H35" s="112"/>
      <c r="I35" s="58"/>
      <c r="J35" s="71">
        <f>SUM(J20:J34)</f>
        <v>-8200.0499999999993</v>
      </c>
      <c r="K35" s="58"/>
      <c r="L35" s="58"/>
      <c r="M35" s="58"/>
      <c r="N35" s="71">
        <f>SUM(N20:N34)</f>
        <v>-8200.0499999999993</v>
      </c>
      <c r="O35" s="8"/>
      <c r="Q35" s="1"/>
      <c r="R35" s="1"/>
      <c r="S35" s="1"/>
      <c r="T35" s="1"/>
      <c r="U35" s="1"/>
    </row>
    <row r="36" ht="16.5">
      <c r="A36" s="58"/>
      <c r="B36" s="58"/>
      <c r="C36" s="58"/>
      <c r="D36" s="58"/>
      <c r="E36" s="63"/>
      <c r="F36" s="63"/>
      <c r="G36" s="112"/>
      <c r="H36" s="112"/>
      <c r="I36" s="58"/>
      <c r="J36" s="63"/>
      <c r="K36" s="58"/>
      <c r="L36" s="58"/>
      <c r="M36" s="58"/>
      <c r="N36" s="63"/>
      <c r="O36" s="8"/>
      <c r="Q36" s="1"/>
      <c r="R36" s="1"/>
      <c r="S36" s="1"/>
      <c r="T36" s="1"/>
      <c r="U36" s="1"/>
    </row>
    <row r="37" ht="16.5">
      <c r="A37" s="54" t="s">
        <v>72</v>
      </c>
      <c r="B37" s="54"/>
      <c r="C37" s="58"/>
      <c r="D37" s="58"/>
      <c r="E37" s="68"/>
      <c r="F37" s="68">
        <f>'Cash Purchase'!C35</f>
        <v>14599.950000000001</v>
      </c>
      <c r="G37" s="112"/>
      <c r="H37" s="112"/>
      <c r="I37" s="58"/>
      <c r="J37" s="68">
        <f>'Financing Purchase'!C39</f>
        <v>14599.950000000001</v>
      </c>
      <c r="K37" s="58"/>
      <c r="L37" s="58"/>
      <c r="M37" s="58"/>
      <c r="N37" s="68">
        <f>'Hard Money Purchase'!C44</f>
        <v>14599.950000000001</v>
      </c>
      <c r="O37" s="8"/>
      <c r="Q37" s="1"/>
      <c r="R37" s="1"/>
      <c r="S37" s="1"/>
      <c r="T37" s="1"/>
      <c r="U37" s="1"/>
    </row>
    <row r="38" ht="15">
      <c r="A38" s="8"/>
      <c r="B38" s="8"/>
      <c r="C38" s="8"/>
      <c r="D38" s="8"/>
      <c r="E38" s="8"/>
      <c r="F38" s="8"/>
      <c r="G38" s="15"/>
      <c r="H38" s="15"/>
      <c r="I38" s="8"/>
      <c r="J38" s="8"/>
      <c r="K38" s="8"/>
      <c r="L38" s="8"/>
      <c r="M38" s="8"/>
      <c r="N38" s="8"/>
      <c r="O38" s="8"/>
      <c r="Q38" s="1"/>
      <c r="R38" s="1"/>
      <c r="S38" s="1"/>
      <c r="T38" s="1"/>
      <c r="U38" s="1"/>
    </row>
    <row r="39" ht="16.5">
      <c r="A39" s="58" t="s">
        <v>73</v>
      </c>
      <c r="B39" s="58"/>
      <c r="C39" s="8"/>
      <c r="D39" s="8"/>
      <c r="E39" s="116"/>
      <c r="F39" s="117" t="str">
        <f>'Cash Purchase'!C37</f>
        <v>N/A</v>
      </c>
      <c r="G39" s="15"/>
      <c r="H39" s="15"/>
      <c r="I39" s="82"/>
      <c r="J39" s="88">
        <f>'Financing Purchase'!C41</f>
        <v>-2125000</v>
      </c>
      <c r="K39" s="118"/>
      <c r="L39" s="10"/>
      <c r="M39" s="119"/>
      <c r="N39" s="88">
        <f>'Hard Money Purchase'!C46</f>
        <v>-2148426.9725000001</v>
      </c>
      <c r="O39" s="8"/>
      <c r="Q39" s="1"/>
      <c r="R39" s="1"/>
      <c r="S39" s="1"/>
      <c r="T39" s="1"/>
      <c r="U39" s="1"/>
    </row>
    <row r="40" ht="15.75">
      <c r="A40" s="8"/>
      <c r="B40" s="8"/>
      <c r="C40" s="8"/>
      <c r="D40" s="8"/>
      <c r="E40" s="8"/>
      <c r="F40" s="8"/>
      <c r="G40" s="15"/>
      <c r="H40" s="15"/>
      <c r="I40" s="8"/>
      <c r="J40" s="8"/>
      <c r="K40" s="8"/>
      <c r="L40" s="8"/>
      <c r="M40" s="8"/>
      <c r="N40" s="8"/>
      <c r="O40" s="8"/>
      <c r="Q40" s="1"/>
      <c r="R40" s="1"/>
      <c r="S40" s="1"/>
      <c r="T40" s="1"/>
      <c r="U40" s="1"/>
    </row>
    <row r="41" ht="18.75">
      <c r="A41" s="52" t="s">
        <v>76</v>
      </c>
      <c r="B41" s="52"/>
      <c r="C41" s="74"/>
      <c r="D41" s="74"/>
      <c r="E41" s="120"/>
      <c r="F41" s="75">
        <f>F37</f>
        <v>14599.950000000001</v>
      </c>
      <c r="G41" s="15"/>
      <c r="H41" s="15"/>
      <c r="I41" s="8"/>
      <c r="J41" s="75">
        <f>J37+J39</f>
        <v>-2110400.0499999998</v>
      </c>
      <c r="K41" s="8"/>
      <c r="L41" s="8"/>
      <c r="M41" s="8"/>
      <c r="N41" s="75">
        <f>N37+N39</f>
        <v>-2133827.0225</v>
      </c>
      <c r="O41" s="8"/>
    </row>
    <row r="42" ht="15.75">
      <c r="A42" s="8"/>
      <c r="B42" s="8"/>
      <c r="C42" s="8"/>
      <c r="D42" s="8"/>
      <c r="E42" s="8"/>
      <c r="F42" s="8"/>
      <c r="G42" s="15"/>
      <c r="H42" s="15"/>
      <c r="I42" s="8"/>
      <c r="J42" s="8"/>
      <c r="K42" s="8"/>
      <c r="L42" s="8"/>
      <c r="M42" s="8"/>
      <c r="N42" s="8"/>
      <c r="O42" s="8"/>
    </row>
    <row r="43" ht="18.75">
      <c r="A43" s="56" t="s">
        <v>77</v>
      </c>
      <c r="B43" s="56"/>
      <c r="C43" s="49"/>
      <c r="D43" s="49"/>
      <c r="E43" s="81"/>
      <c r="F43" s="76">
        <f>F41/F5</f>
        <v>5.2707400722021666e-02</v>
      </c>
      <c r="G43" s="15"/>
      <c r="H43" s="15"/>
      <c r="I43" s="82"/>
      <c r="J43" s="76">
        <f>J41/J5</f>
        <v>-32.102221630666257</v>
      </c>
      <c r="K43" s="82"/>
      <c r="L43" s="8"/>
      <c r="M43" s="84"/>
      <c r="N43" s="76">
        <f>N41/N5</f>
        <v>12.469405536888239</v>
      </c>
      <c r="O43" s="8"/>
    </row>
    <row r="44" ht="15.75">
      <c r="A44" s="8"/>
      <c r="B44" s="8"/>
      <c r="C44" s="8"/>
      <c r="D44" s="8"/>
      <c r="E44" s="8"/>
      <c r="F44" s="8"/>
      <c r="G44" s="15"/>
      <c r="H44" s="15"/>
      <c r="I44" s="8"/>
      <c r="J44" s="8"/>
      <c r="K44" s="8"/>
      <c r="L44" s="8"/>
      <c r="M44" s="8"/>
      <c r="N44" s="8"/>
      <c r="O44" s="8"/>
    </row>
    <row r="45" ht="18.75">
      <c r="A45" s="52" t="s">
        <v>80</v>
      </c>
      <c r="B45" s="52"/>
      <c r="C45" s="8"/>
      <c r="D45" s="8"/>
      <c r="E45" s="81"/>
      <c r="F45" s="76">
        <f>F37/F5</f>
        <v>5.2707400722021666e-02</v>
      </c>
      <c r="G45" s="15"/>
      <c r="H45" s="15"/>
      <c r="I45" s="82"/>
      <c r="J45" s="76">
        <f>J37/('Financing Purchase'!C6+'Financing Purchase'!C9+'Financing Purchase'!C10+'Financing Purchase'!C11)</f>
        <v>5.2472505750431282e-02</v>
      </c>
      <c r="K45" s="82"/>
      <c r="L45" s="10"/>
      <c r="M45" s="84"/>
      <c r="N45" s="76">
        <f>N37/('Hard Money Purchase'!C6+'Hard Money Purchase'!C7+'Hard Money Purchase'!C8+'Hard Money Purchase'!C9)</f>
        <v>0.60833124999999999</v>
      </c>
      <c r="O45" s="8"/>
    </row>
    <row r="46" ht="18.75">
      <c r="A46" s="52"/>
      <c r="B46" s="52"/>
      <c r="C46" s="8"/>
      <c r="D46" s="8"/>
      <c r="E46" s="81"/>
      <c r="F46" s="81"/>
      <c r="G46" s="15"/>
      <c r="H46" s="15"/>
      <c r="I46" s="82"/>
      <c r="J46" s="82"/>
      <c r="K46" s="82"/>
      <c r="L46" s="10"/>
      <c r="M46" s="84"/>
      <c r="N46" s="8"/>
      <c r="O46" s="8"/>
    </row>
    <row r="47" ht="18.75">
      <c r="A47" s="52" t="s">
        <v>81</v>
      </c>
      <c r="B47" s="52"/>
      <c r="C47" s="8"/>
      <c r="D47" s="8"/>
      <c r="E47" s="81"/>
      <c r="F47" s="76">
        <f>F37/F9</f>
        <v>4.8666500000000001e-02</v>
      </c>
      <c r="G47" s="15"/>
      <c r="H47" s="15"/>
      <c r="I47" s="82"/>
      <c r="J47" s="76">
        <f>J37/J7</f>
        <v>4.8666500000000001e-02</v>
      </c>
      <c r="K47" s="82"/>
      <c r="L47" s="10"/>
      <c r="M47" s="84"/>
      <c r="N47" s="76">
        <f>N37/N7</f>
        <v>4.8666500000000001e-02</v>
      </c>
      <c r="O47" s="8"/>
    </row>
    <row r="48" ht="18.75">
      <c r="A48" s="52"/>
      <c r="B48" s="52"/>
      <c r="C48" s="8"/>
      <c r="D48" s="8"/>
      <c r="E48" s="81"/>
      <c r="F48" s="81"/>
      <c r="G48" s="15"/>
      <c r="H48" s="15"/>
      <c r="I48" s="82"/>
      <c r="J48" s="81"/>
      <c r="K48" s="82"/>
      <c r="L48" s="10"/>
      <c r="M48" s="84"/>
      <c r="N48" s="81"/>
      <c r="O48" s="8"/>
    </row>
    <row r="49" ht="18.75">
      <c r="A49" s="49"/>
      <c r="B49" s="49"/>
      <c r="C49" s="49"/>
      <c r="D49" s="49"/>
      <c r="E49" s="49"/>
      <c r="F49" s="81"/>
      <c r="G49" s="15"/>
      <c r="H49" s="15"/>
      <c r="I49" s="82"/>
      <c r="J49" s="81"/>
      <c r="K49" s="82"/>
      <c r="L49" s="10"/>
      <c r="M49" s="84"/>
      <c r="N49" s="81"/>
      <c r="O49" s="8"/>
    </row>
    <row r="50" ht="15" customHeight="1">
      <c r="A50" s="52"/>
      <c r="B50" s="21"/>
      <c r="C50" s="50"/>
      <c r="D50" s="8"/>
      <c r="E50" s="81"/>
      <c r="F50" s="81"/>
      <c r="G50" s="15"/>
      <c r="H50" s="15"/>
      <c r="I50" s="82"/>
      <c r="J50" s="81"/>
      <c r="K50" s="82"/>
      <c r="L50" s="10"/>
      <c r="M50" s="84"/>
      <c r="N50" s="81"/>
      <c r="O50" s="8"/>
    </row>
    <row r="51" ht="15" customHeight="1">
      <c r="A51" s="8"/>
      <c r="B51" s="21"/>
      <c r="C51" s="50"/>
      <c r="D51" s="8"/>
      <c r="E51" s="8"/>
      <c r="F51" s="8"/>
      <c r="G51" s="8"/>
      <c r="H51" s="8"/>
      <c r="I51" s="8"/>
      <c r="J51" s="8"/>
      <c r="K51" s="8"/>
      <c r="L51" s="8"/>
      <c r="M51" s="84"/>
      <c r="N51" s="81"/>
      <c r="O51" s="8"/>
    </row>
    <row r="52" ht="15" customHeight="1">
      <c r="A52" s="8"/>
      <c r="B52" s="21"/>
      <c r="C52" s="50"/>
      <c r="D52" s="8"/>
      <c r="E52" s="8"/>
      <c r="F52" s="8"/>
      <c r="G52" s="8"/>
      <c r="H52" s="8"/>
      <c r="I52" s="8"/>
      <c r="J52" s="8"/>
      <c r="K52" s="8"/>
      <c r="L52" s="8"/>
      <c r="M52" s="84"/>
      <c r="N52" s="81"/>
      <c r="O52" s="8"/>
    </row>
    <row r="53" ht="7.5" customHeight="1">
      <c r="A53" s="8"/>
      <c r="B53" s="8"/>
      <c r="C53" s="8"/>
      <c r="D53" s="8"/>
      <c r="E53" s="8"/>
      <c r="F53" s="8"/>
      <c r="G53" s="8"/>
      <c r="H53" s="8"/>
      <c r="I53" s="8"/>
      <c r="J53" s="8"/>
      <c r="K53" s="8"/>
      <c r="L53" s="8"/>
      <c r="M53" s="84"/>
      <c r="N53" s="81"/>
      <c r="O53" s="8"/>
    </row>
    <row r="54" ht="15" customHeight="1">
      <c r="A54" s="8"/>
      <c r="B54" s="8"/>
      <c r="C54" s="8"/>
      <c r="D54" s="8"/>
      <c r="E54" s="8"/>
      <c r="F54" s="8"/>
      <c r="G54" s="8"/>
      <c r="H54" s="8"/>
      <c r="I54" s="8"/>
      <c r="J54" s="8"/>
      <c r="K54" s="50"/>
      <c r="L54" s="50"/>
      <c r="M54" s="84"/>
      <c r="N54" s="81"/>
      <c r="O54" s="8"/>
    </row>
    <row r="55" ht="15" customHeight="1">
      <c r="A55" s="8"/>
      <c r="B55" s="8"/>
      <c r="C55" s="8"/>
      <c r="D55" s="8"/>
      <c r="E55" s="8"/>
      <c r="F55" s="8"/>
      <c r="G55" s="8"/>
      <c r="H55" s="8"/>
      <c r="I55" s="8"/>
      <c r="J55" s="8"/>
      <c r="K55" s="50"/>
      <c r="L55" s="50"/>
      <c r="M55" s="84"/>
      <c r="N55" s="81"/>
      <c r="O55" s="8"/>
    </row>
    <row r="56" ht="15" customHeight="1">
      <c r="A56" s="8"/>
      <c r="B56" s="8"/>
      <c r="C56" s="8"/>
      <c r="D56" s="3" t="s">
        <v>0</v>
      </c>
      <c r="E56" s="8"/>
      <c r="F56" s="8"/>
      <c r="G56" s="8"/>
      <c r="H56" s="8"/>
      <c r="I56" s="8"/>
      <c r="J56" s="8"/>
      <c r="K56" s="50"/>
      <c r="L56" s="50"/>
      <c r="M56" s="84"/>
      <c r="N56" s="81"/>
      <c r="O56" s="8"/>
    </row>
    <row r="57" ht="15" customHeight="1">
      <c r="A57" s="8"/>
      <c r="B57" s="21"/>
      <c r="C57" s="50"/>
      <c r="D57" s="8"/>
      <c r="E57" s="8"/>
      <c r="F57" s="8"/>
      <c r="G57" s="8"/>
      <c r="H57" s="8"/>
      <c r="I57" s="8"/>
      <c r="J57" s="8"/>
      <c r="K57" s="50"/>
      <c r="L57" s="50"/>
      <c r="M57" s="84"/>
      <c r="N57" s="81"/>
      <c r="O57" s="8"/>
    </row>
    <row r="58" ht="15" customHeight="1">
      <c r="A58" s="8"/>
      <c r="B58" s="21"/>
      <c r="C58" s="50"/>
      <c r="D58" s="8"/>
      <c r="E58" s="8"/>
      <c r="F58" s="8"/>
      <c r="G58" s="8"/>
      <c r="H58" s="8"/>
      <c r="I58" s="8"/>
      <c r="J58" s="8"/>
      <c r="K58" s="50"/>
      <c r="L58" s="50"/>
      <c r="M58" s="84"/>
      <c r="N58" s="81"/>
      <c r="O58" s="8"/>
    </row>
    <row r="59" ht="15" customHeight="1">
      <c r="A59" s="8"/>
      <c r="B59" s="21"/>
      <c r="C59" s="50"/>
      <c r="D59" s="8"/>
      <c r="E59" s="8"/>
      <c r="F59" s="8"/>
      <c r="G59" s="8"/>
      <c r="H59" s="8"/>
      <c r="I59" s="8"/>
      <c r="J59" s="8"/>
      <c r="K59" s="50"/>
      <c r="L59" s="50"/>
      <c r="M59" s="84"/>
      <c r="N59" s="81"/>
      <c r="O59" s="8"/>
    </row>
    <row r="60" ht="15" customHeight="1">
      <c r="A60" s="8"/>
      <c r="B60" s="8"/>
      <c r="C60" s="8"/>
      <c r="D60" s="8"/>
      <c r="E60" s="8"/>
      <c r="F60" s="8"/>
      <c r="G60" s="8"/>
      <c r="H60" s="8"/>
      <c r="I60" s="8"/>
      <c r="J60" s="8"/>
      <c r="K60" s="8"/>
      <c r="L60" s="8"/>
      <c r="M60" s="84"/>
      <c r="N60" s="8"/>
      <c r="O60" s="8"/>
    </row>
    <row r="61" ht="5.25" customHeight="1">
      <c r="A61" s="51" t="str">
        <f>Inputs!A78</f>
        <v xml:space="preserve">This sheet is for informational purposes only. The figures included in this worksheet are entirely dependent on the information that you input. All information is for preliminary analysis and calculations only.  </v>
      </c>
      <c r="B61" s="51"/>
      <c r="C61" s="51"/>
      <c r="D61" s="51"/>
      <c r="E61" s="51"/>
      <c r="F61" s="51"/>
      <c r="G61" s="51"/>
      <c r="H61" s="51"/>
      <c r="I61" s="51"/>
      <c r="J61" s="51"/>
      <c r="K61" s="51"/>
      <c r="L61" s="51"/>
      <c r="M61" s="51"/>
      <c r="N61" s="51"/>
      <c r="O61" s="51"/>
    </row>
    <row r="62" ht="15">
      <c r="A62" s="51"/>
      <c r="B62" s="51"/>
      <c r="C62" s="51"/>
      <c r="D62" s="51"/>
      <c r="E62" s="51"/>
      <c r="F62" s="51"/>
      <c r="G62" s="51"/>
      <c r="H62" s="51"/>
      <c r="I62" s="51"/>
      <c r="J62" s="51"/>
      <c r="K62" s="51"/>
      <c r="L62" s="51"/>
      <c r="M62" s="51"/>
      <c r="N62" s="51"/>
      <c r="O62" s="51"/>
    </row>
    <row r="63" ht="15">
      <c r="A63" s="51"/>
      <c r="B63" s="51"/>
      <c r="C63" s="51"/>
      <c r="D63" s="51"/>
      <c r="E63" s="51"/>
      <c r="F63" s="51"/>
      <c r="G63" s="51"/>
      <c r="H63" s="51"/>
      <c r="I63" s="51"/>
      <c r="J63" s="51"/>
      <c r="K63" s="51"/>
      <c r="L63" s="51"/>
      <c r="M63" s="51"/>
      <c r="N63" s="51"/>
      <c r="O63" s="51"/>
    </row>
    <row r="64" ht="15">
      <c r="A64" s="51"/>
      <c r="B64" s="51"/>
      <c r="C64" s="51"/>
      <c r="D64" s="51"/>
      <c r="E64" s="51"/>
      <c r="F64" s="51"/>
      <c r="G64" s="51"/>
      <c r="H64" s="51"/>
      <c r="I64" s="51"/>
      <c r="J64" s="51"/>
      <c r="K64" s="51"/>
      <c r="L64" s="51"/>
      <c r="M64" s="51"/>
      <c r="N64" s="51"/>
      <c r="O64" s="51"/>
    </row>
  </sheetData>
  <mergeCells count="21">
    <mergeCell ref="A3:C4"/>
    <mergeCell ref="E3:G4"/>
    <mergeCell ref="I3:K4"/>
    <mergeCell ref="M3:O4"/>
    <mergeCell ref="Q20:U20"/>
    <mergeCell ref="Q21:U21"/>
    <mergeCell ref="Q22:U22"/>
    <mergeCell ref="Q23:U23"/>
    <mergeCell ref="Q24:U24"/>
    <mergeCell ref="Q25:U25"/>
    <mergeCell ref="Q26:U26"/>
    <mergeCell ref="Q27:U27"/>
    <mergeCell ref="Q28:U28"/>
    <mergeCell ref="Q29:U29"/>
    <mergeCell ref="Q30:U30"/>
    <mergeCell ref="Q31:U31"/>
    <mergeCell ref="Q32:U32"/>
    <mergeCell ref="Q33:U33"/>
    <mergeCell ref="Q34:U34"/>
    <mergeCell ref="A49:E49"/>
    <mergeCell ref="A61:O64"/>
  </mergeCells>
  <hyperlinks>
    <hyperlink r:id="rId1" ref="D56"/>
  </hyperlink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1" scale="62" useFirstPageNumber="0" usePrinterDefaults="1" verticalDpi="600"/>
  <headerFooter/>
  <drawing r:id="rId2"/>
</worksheet>
</file>

<file path=docProps/app.xml><?xml version="1.0" encoding="utf-8"?>
<Properties xmlns="http://schemas.openxmlformats.org/officeDocument/2006/extended-properties" xmlns:vt="http://schemas.openxmlformats.org/officeDocument/2006/docPropsVTypes">
  <Application>ONLYOFFICE/6.1.0.87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2</cp:revision>
  <dcterms:modified xsi:type="dcterms:W3CDTF">2022-09-07T14:50:37Z</dcterms:modified>
</cp:coreProperties>
</file>